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eenchimento" sheetId="1" r:id="rId1"/>
    <sheet name="Quadro Final" sheetId="2" r:id="rId2"/>
    <sheet name="Contas" sheetId="3" r:id="rId3"/>
  </sheets>
  <definedNames>
    <definedName name="_xlnm.Print_Area" localSheetId="1">'Quadro Final'!$B$2:$F$93</definedName>
    <definedName name="ÁREA_DE_VERIFICAÇÃO_DOS_DADOS">'Preenchimento'!$A$92:$D$100</definedName>
    <definedName name="INSTITUICOES">'Preenchimento'!$J$1:$L$65468</definedName>
    <definedName name="status">'Preenchimento'!$D$14:$F$494</definedName>
  </definedNames>
  <calcPr fullCalcOnLoad="1"/>
</workbook>
</file>

<file path=xl/sharedStrings.xml><?xml version="1.0" encoding="utf-8"?>
<sst xmlns="http://schemas.openxmlformats.org/spreadsheetml/2006/main" count="419" uniqueCount="189">
  <si>
    <t>INFORMAÇÕES CADASTRAIS</t>
  </si>
  <si>
    <t>Instituição:</t>
  </si>
  <si>
    <t>Código da Instituição:</t>
  </si>
  <si>
    <t>Responsável:</t>
  </si>
  <si>
    <t>Telefone p/ contato:</t>
  </si>
  <si>
    <t>E-mail:</t>
  </si>
  <si>
    <t>DATA DE REFERÊNCIA:</t>
  </si>
  <si>
    <t>Mês:</t>
  </si>
  <si>
    <t>Ano:</t>
  </si>
  <si>
    <t>CONDIÇÕES GERAIS PARA ENVIO DO ARQUIVO:</t>
  </si>
  <si>
    <t>Cod Conta</t>
  </si>
  <si>
    <t>Descrição da Conta</t>
  </si>
  <si>
    <t>Saldo (R$ Mil)</t>
  </si>
  <si>
    <t>Status da Soma</t>
  </si>
  <si>
    <t>1.</t>
  </si>
  <si>
    <t>1.1.</t>
  </si>
  <si>
    <t>Renda Fixa</t>
  </si>
  <si>
    <t>1.2.</t>
  </si>
  <si>
    <t>Clubes de Investimento</t>
  </si>
  <si>
    <t>FIDC</t>
  </si>
  <si>
    <t>Outros</t>
  </si>
  <si>
    <t>2.1.</t>
  </si>
  <si>
    <t>2.</t>
  </si>
  <si>
    <t>3.</t>
  </si>
  <si>
    <t>3.1.</t>
  </si>
  <si>
    <t>AuM por domicílio do cliente</t>
  </si>
  <si>
    <t>São Paulo</t>
  </si>
  <si>
    <t>Interior</t>
  </si>
  <si>
    <t>Rio de Janeiro</t>
  </si>
  <si>
    <t>Sul</t>
  </si>
  <si>
    <t>Centro-Oeste</t>
  </si>
  <si>
    <t>Nordeste</t>
  </si>
  <si>
    <t>Norte</t>
  </si>
  <si>
    <t>2.2.</t>
  </si>
  <si>
    <t>2.3.</t>
  </si>
  <si>
    <t>4.1.</t>
  </si>
  <si>
    <t>4.2.</t>
  </si>
  <si>
    <t>Grande São Paulo</t>
  </si>
  <si>
    <t>6.</t>
  </si>
  <si>
    <t>6.1.</t>
  </si>
  <si>
    <t>6.2.</t>
  </si>
  <si>
    <t>ÁREA DE VERIFICAÇÃO DOS DADOS</t>
  </si>
  <si>
    <t>Informações Cadastrais:</t>
  </si>
  <si>
    <t>Data de Referência:</t>
  </si>
  <si>
    <t>Contas Totalizadoras:</t>
  </si>
  <si>
    <t>Ações</t>
  </si>
  <si>
    <t>3.2.</t>
  </si>
  <si>
    <t>3.3.</t>
  </si>
  <si>
    <t>6.3.</t>
  </si>
  <si>
    <t>6.4.</t>
  </si>
  <si>
    <t>R$MM</t>
  </si>
  <si>
    <t>3.1.1.</t>
  </si>
  <si>
    <t>3.1.2.</t>
  </si>
  <si>
    <t>3.5.</t>
  </si>
  <si>
    <t>#</t>
  </si>
  <si>
    <t>5.</t>
  </si>
  <si>
    <t>Minas Gerais / Espírito Santo</t>
  </si>
  <si>
    <t>Total de Ativos</t>
  </si>
  <si>
    <t>3.6.</t>
  </si>
  <si>
    <t>3.7.</t>
  </si>
  <si>
    <t>Total de Ativos e AuM por Domicílio:</t>
  </si>
  <si>
    <t>2.4.</t>
  </si>
  <si>
    <t>2.5.</t>
  </si>
  <si>
    <t>FORMULÁRIO - ESTATÍSTICAS DE GESTORES DE PATRIMÔNIO</t>
  </si>
  <si>
    <t>Carteiras</t>
  </si>
  <si>
    <t>Fundos</t>
  </si>
  <si>
    <t>Classe de Ativo</t>
  </si>
  <si>
    <t>2.1.1.</t>
  </si>
  <si>
    <t>Títulos Públicos</t>
  </si>
  <si>
    <t>2.1.2.</t>
  </si>
  <si>
    <t>Títulos Privados</t>
  </si>
  <si>
    <t>2.1.3.</t>
  </si>
  <si>
    <t>2.1.4.</t>
  </si>
  <si>
    <t>2.1.5.</t>
  </si>
  <si>
    <t>Fundos de Investimento</t>
  </si>
  <si>
    <t>Fundos Multimercado</t>
  </si>
  <si>
    <t>Renda Variável</t>
  </si>
  <si>
    <t xml:space="preserve">2.3.1. </t>
  </si>
  <si>
    <t>2.3.2.</t>
  </si>
  <si>
    <t>2.3.3.</t>
  </si>
  <si>
    <t>2.3.4.</t>
  </si>
  <si>
    <t>Estruturados</t>
  </si>
  <si>
    <t>2.4.1.</t>
  </si>
  <si>
    <t>2.4.2.</t>
  </si>
  <si>
    <t>2.4.3.</t>
  </si>
  <si>
    <t>FIP</t>
  </si>
  <si>
    <t>Fundos Imobiliários</t>
  </si>
  <si>
    <t>2.6.</t>
  </si>
  <si>
    <t>Previdência</t>
  </si>
  <si>
    <t>Número de Relacionamentos (GE)</t>
  </si>
  <si>
    <t>Instrumentos de Investimentos</t>
  </si>
  <si>
    <t>6.1.1.</t>
  </si>
  <si>
    <t>6.1.2.</t>
  </si>
  <si>
    <t>6.5.</t>
  </si>
  <si>
    <t>6.6.</t>
  </si>
  <si>
    <t>6.7.</t>
  </si>
  <si>
    <t>Número de Relacionamentos (GE) por domicílio do cliente</t>
  </si>
  <si>
    <t>Total de Ativos e Classe de Ativos</t>
  </si>
  <si>
    <t>ANBIMA - Gestores de Patrimônio - Anexo</t>
  </si>
  <si>
    <t>Total de Ativos por Instrumento</t>
  </si>
  <si>
    <t>4.</t>
  </si>
  <si>
    <t>3.4.</t>
  </si>
  <si>
    <t>Pré-fixados</t>
  </si>
  <si>
    <t>Pós-fixados</t>
  </si>
  <si>
    <t>Inflação</t>
  </si>
  <si>
    <t>Outros títulos públicos</t>
  </si>
  <si>
    <t>CDB/RDB</t>
  </si>
  <si>
    <t>DPGE</t>
  </si>
  <si>
    <t>Letras Financeiras</t>
  </si>
  <si>
    <t>Operações Compromissadas</t>
  </si>
  <si>
    <t>Outros Bancários</t>
  </si>
  <si>
    <t>Debêntures</t>
  </si>
  <si>
    <t>CRI</t>
  </si>
  <si>
    <t>LCI</t>
  </si>
  <si>
    <t>LIG</t>
  </si>
  <si>
    <t>Outros Imobiliários</t>
  </si>
  <si>
    <t>LCA</t>
  </si>
  <si>
    <t>CRA</t>
  </si>
  <si>
    <t>Outros Agrícolas</t>
  </si>
  <si>
    <t>COE</t>
  </si>
  <si>
    <t>Outros Títulos Privados</t>
  </si>
  <si>
    <t>2.1.1.1.</t>
  </si>
  <si>
    <t>2.1.1.2.</t>
  </si>
  <si>
    <t>2.1.1.3.</t>
  </si>
  <si>
    <t>2.1.1.4.</t>
  </si>
  <si>
    <t>2.1.2.1.</t>
  </si>
  <si>
    <t>2.1.2.2.</t>
  </si>
  <si>
    <t>2.1.2.3.</t>
  </si>
  <si>
    <t>2.1.2.4.</t>
  </si>
  <si>
    <t>2.1.2.5.</t>
  </si>
  <si>
    <t>2.1.2.6.</t>
  </si>
  <si>
    <t>2.1.2.7.</t>
  </si>
  <si>
    <t>2.1.2.8.</t>
  </si>
  <si>
    <t>2.1.2.9.</t>
  </si>
  <si>
    <t>2.1.2.10.</t>
  </si>
  <si>
    <t>2.1.2.11.</t>
  </si>
  <si>
    <t>2.1.2.12.</t>
  </si>
  <si>
    <t>2.1.2.13.</t>
  </si>
  <si>
    <t>2.1.2.14.</t>
  </si>
  <si>
    <t>2.1.2.15.</t>
  </si>
  <si>
    <t>Informações relativas aos recursos</t>
  </si>
  <si>
    <t>Carteiras administradas</t>
  </si>
  <si>
    <t xml:space="preserve"> Ações</t>
  </si>
  <si>
    <t xml:space="preserve">  Região Metropolitana</t>
  </si>
  <si>
    <t>Total de número Instrumentos</t>
  </si>
  <si>
    <t>Número de Grupo Econômicos (GE)</t>
  </si>
  <si>
    <t>N° de carteiras administradas</t>
  </si>
  <si>
    <t>Fundos de investimento (exclusivos + reservados)</t>
  </si>
  <si>
    <t>N° de fundos de investimento (exclusivos + reservados)</t>
  </si>
  <si>
    <t xml:space="preserve">  Cotas de fundos de ações</t>
  </si>
  <si>
    <t xml:space="preserve">  Clubes de Investimento</t>
  </si>
  <si>
    <t>Grupos Econômicos (relacionamentos)</t>
  </si>
  <si>
    <t xml:space="preserve">  Demais cidades do Estado de SP</t>
  </si>
  <si>
    <t>AuM por domicílio do grupo econômico</t>
  </si>
  <si>
    <t>Número de Grupos Econômicos (GE) por domicílio</t>
  </si>
  <si>
    <t xml:space="preserve">  Outros (Renda Variável)</t>
  </si>
  <si>
    <t>Outros Ativos (ativos não listados acima)</t>
  </si>
  <si>
    <t>Número de grupos econômicos</t>
  </si>
  <si>
    <t>Total de Recursos por Instrumento</t>
  </si>
  <si>
    <t xml:space="preserve">  Outros Fundos Estruturados</t>
  </si>
  <si>
    <t xml:space="preserve">  Fundos Imobiliários (FII)</t>
  </si>
  <si>
    <t xml:space="preserve">  Fundos de Investimento em Participações (FIP)</t>
  </si>
  <si>
    <t xml:space="preserve">  Títulos Públicos</t>
  </si>
  <si>
    <t xml:space="preserve">    Pré-fixados</t>
  </si>
  <si>
    <t xml:space="preserve">    Pós-fixados</t>
  </si>
  <si>
    <t xml:space="preserve">    Inflação</t>
  </si>
  <si>
    <t xml:space="preserve">    Outros Títulos Públicos</t>
  </si>
  <si>
    <t xml:space="preserve">  Títulos Privados</t>
  </si>
  <si>
    <t xml:space="preserve">    Certificado/Recibo de Depósito Bancário (CDB/RDB)</t>
  </si>
  <si>
    <t xml:space="preserve">    Depósito a Prazo com Garantia Especial (DPGE)</t>
  </si>
  <si>
    <t xml:space="preserve">    Letras Financeiras  (LF)</t>
  </si>
  <si>
    <t xml:space="preserve">    Operações Compromissadas</t>
  </si>
  <si>
    <t xml:space="preserve">    Outros Bancários</t>
  </si>
  <si>
    <t xml:space="preserve">    Debêntures</t>
  </si>
  <si>
    <t xml:space="preserve">    Certificado de Recebíveis Imobiliários (CRI)</t>
  </si>
  <si>
    <t xml:space="preserve">    Letra de Crédito Imobiliário (LCI)</t>
  </si>
  <si>
    <t xml:space="preserve">    Letra Imobiliária Garantidas (LIG)</t>
  </si>
  <si>
    <t xml:space="preserve">    Outros Imobiliários</t>
  </si>
  <si>
    <t xml:space="preserve">    Letra de Crédito Agrícola (LCA)</t>
  </si>
  <si>
    <t xml:space="preserve">    Certificado de Recebíveis Agrícola (CRA)</t>
  </si>
  <si>
    <t xml:space="preserve">    Outros Agrícolas</t>
  </si>
  <si>
    <t xml:space="preserve">    Certificado de Operações Estruturadas (COE) </t>
  </si>
  <si>
    <t xml:space="preserve">    Outros Títulos Privados</t>
  </si>
  <si>
    <t xml:space="preserve">  FIDC</t>
  </si>
  <si>
    <t xml:space="preserve">  Cotas de Fundos de Renda Fixa</t>
  </si>
  <si>
    <t xml:space="preserve">  Outros Ativos de Renda Fixa</t>
  </si>
  <si>
    <t>Cotas de Fundos Multimercados</t>
  </si>
  <si>
    <t>Fundos Estruturados</t>
  </si>
  <si>
    <t>versão 2.1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</si>
</sst>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 Narrow"/>
      <family val="2"/>
    </font>
    <font>
      <b/>
      <sz val="1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9"/>
      <name val="Arial Narrow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2"/>
    </font>
    <font>
      <sz val="14"/>
      <color indexed="9"/>
      <name val="Arial Narrow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i/>
      <sz val="8"/>
      <color indexed="8"/>
      <name val="Tahoma"/>
      <family val="2"/>
    </font>
    <font>
      <sz val="14"/>
      <color indexed="8"/>
      <name val="Arial"/>
      <family val="2"/>
    </font>
    <font>
      <b/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14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i/>
      <sz val="8"/>
      <color theme="1"/>
      <name val="Tahoma"/>
      <family val="2"/>
    </font>
    <font>
      <sz val="14"/>
      <color theme="1"/>
      <name val="Arial"/>
      <family val="2"/>
    </font>
    <font>
      <b/>
      <i/>
      <sz val="8"/>
      <color theme="1"/>
      <name val="Tahoma"/>
      <family val="2"/>
    </font>
    <font>
      <b/>
      <sz val="8"/>
      <color theme="1"/>
      <name val="Tahoma"/>
      <family val="2"/>
    </font>
    <font>
      <b/>
      <u val="single"/>
      <sz val="14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1" fontId="5" fillId="34" borderId="10" xfId="0" applyNumberFormat="1" applyFont="1" applyFill="1" applyBorder="1" applyAlignment="1" applyProtection="1">
      <alignment horizontal="left"/>
      <protection locked="0"/>
    </xf>
    <xf numFmtId="0" fontId="8" fillId="33" borderId="10" xfId="44" applyFill="1" applyBorder="1" applyAlignment="1" applyProtection="1">
      <alignment/>
      <protection locked="0"/>
    </xf>
    <xf numFmtId="170" fontId="15" fillId="35" borderId="11" xfId="63" applyNumberFormat="1" applyFont="1" applyFill="1" applyBorder="1" applyAlignment="1" applyProtection="1" quotePrefix="1">
      <alignment horizontal="right"/>
      <protection locked="0"/>
    </xf>
    <xf numFmtId="170" fontId="15" fillId="35" borderId="12" xfId="63" applyNumberFormat="1" applyFont="1" applyFill="1" applyBorder="1" applyAlignment="1" applyProtection="1" quotePrefix="1">
      <alignment horizontal="right"/>
      <protection locked="0"/>
    </xf>
    <xf numFmtId="170" fontId="15" fillId="35" borderId="13" xfId="63" applyNumberFormat="1" applyFont="1" applyFill="1" applyBorder="1" applyAlignment="1" applyProtection="1" quotePrefix="1">
      <alignment horizontal="right"/>
      <protection locked="0"/>
    </xf>
    <xf numFmtId="170" fontId="15" fillId="35" borderId="14" xfId="63" applyNumberFormat="1" applyFont="1" applyFill="1" applyBorder="1" applyAlignment="1" applyProtection="1" quotePrefix="1">
      <alignment horizontal="right"/>
      <protection locked="0"/>
    </xf>
    <xf numFmtId="170" fontId="15" fillId="35" borderId="15" xfId="63" applyNumberFormat="1" applyFont="1" applyFill="1" applyBorder="1" applyAlignment="1" applyProtection="1" quotePrefix="1">
      <alignment horizontal="right"/>
      <protection locked="0"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1" fillId="0" borderId="0" xfId="50" applyFont="1" applyAlignment="1">
      <alignment horizontal="right"/>
      <protection/>
    </xf>
    <xf numFmtId="0" fontId="62" fillId="0" borderId="0" xfId="50" applyFont="1">
      <alignment/>
      <protection/>
    </xf>
    <xf numFmtId="0" fontId="63" fillId="0" borderId="0" xfId="50" applyFont="1" applyAlignment="1">
      <alignment horizontal="center"/>
      <protection/>
    </xf>
    <xf numFmtId="4" fontId="63" fillId="0" borderId="0" xfId="50" applyNumberFormat="1" applyFont="1">
      <alignment/>
      <protection/>
    </xf>
    <xf numFmtId="0" fontId="63" fillId="0" borderId="0" xfId="50" applyFont="1">
      <alignment/>
      <protection/>
    </xf>
    <xf numFmtId="4" fontId="63" fillId="0" borderId="0" xfId="50" applyNumberFormat="1" applyFont="1" applyBorder="1">
      <alignment/>
      <protection/>
    </xf>
    <xf numFmtId="0" fontId="61" fillId="0" borderId="16" xfId="50" applyFont="1" applyBorder="1" applyAlignment="1">
      <alignment horizontal="right"/>
      <protection/>
    </xf>
    <xf numFmtId="0" fontId="63" fillId="0" borderId="16" xfId="50" applyFont="1" applyBorder="1">
      <alignment/>
      <protection/>
    </xf>
    <xf numFmtId="0" fontId="63" fillId="0" borderId="16" xfId="50" applyFont="1" applyBorder="1" applyAlignment="1">
      <alignment horizontal="center"/>
      <protection/>
    </xf>
    <xf numFmtId="4" fontId="63" fillId="0" borderId="16" xfId="50" applyNumberFormat="1" applyFont="1" applyBorder="1">
      <alignment/>
      <protection/>
    </xf>
    <xf numFmtId="0" fontId="61" fillId="0" borderId="0" xfId="50" applyFont="1" applyBorder="1" applyAlignment="1">
      <alignment horizontal="right"/>
      <protection/>
    </xf>
    <xf numFmtId="0" fontId="63" fillId="0" borderId="0" xfId="50" applyFont="1" applyBorder="1">
      <alignment/>
      <protection/>
    </xf>
    <xf numFmtId="0" fontId="63" fillId="0" borderId="0" xfId="50" applyFont="1" applyBorder="1" applyAlignment="1">
      <alignment horizontal="center"/>
      <protection/>
    </xf>
    <xf numFmtId="0" fontId="63" fillId="0" borderId="0" xfId="50" applyFont="1" applyAlignment="1">
      <alignment vertical="center"/>
      <protection/>
    </xf>
    <xf numFmtId="0" fontId="61" fillId="0" borderId="0" xfId="50" applyFont="1" applyAlignment="1">
      <alignment/>
      <protection/>
    </xf>
    <xf numFmtId="4" fontId="63" fillId="0" borderId="0" xfId="50" applyNumberFormat="1" applyFont="1" applyAlignment="1">
      <alignment horizontal="center"/>
      <protection/>
    </xf>
    <xf numFmtId="0" fontId="64" fillId="0" borderId="0" xfId="50" applyNumberFormat="1" applyFont="1" applyAlignment="1">
      <alignment horizontal="center"/>
      <protection/>
    </xf>
    <xf numFmtId="0" fontId="61" fillId="0" borderId="0" xfId="50" applyFont="1" applyBorder="1" applyAlignment="1">
      <alignment/>
      <protection/>
    </xf>
    <xf numFmtId="0" fontId="61" fillId="0" borderId="0" xfId="50" applyFont="1" applyBorder="1">
      <alignment/>
      <protection/>
    </xf>
    <xf numFmtId="0" fontId="61" fillId="0" borderId="0" xfId="50" applyFont="1" applyBorder="1" applyAlignment="1">
      <alignment horizontal="center"/>
      <protection/>
    </xf>
    <xf numFmtId="4" fontId="61" fillId="0" borderId="0" xfId="50" applyNumberFormat="1" applyFont="1" applyBorder="1" applyAlignment="1">
      <alignment horizontal="center"/>
      <protection/>
    </xf>
    <xf numFmtId="0" fontId="63" fillId="0" borderId="0" xfId="50" applyFont="1" applyAlignment="1">
      <alignment horizontal="left" indent="1"/>
      <protection/>
    </xf>
    <xf numFmtId="0" fontId="65" fillId="0" borderId="0" xfId="50" applyFont="1" applyAlignment="1">
      <alignment horizontal="center"/>
      <protection/>
    </xf>
    <xf numFmtId="4" fontId="65" fillId="0" borderId="0" xfId="50" applyNumberFormat="1" applyFont="1" applyAlignment="1">
      <alignment horizontal="center"/>
      <protection/>
    </xf>
    <xf numFmtId="4" fontId="63" fillId="0" borderId="0" xfId="50" applyNumberFormat="1" applyFont="1" applyBorder="1" applyAlignment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18" xfId="0" applyFont="1" applyFill="1" applyBorder="1" applyAlignment="1" applyProtection="1">
      <alignment/>
      <protection/>
    </xf>
    <xf numFmtId="0" fontId="14" fillId="35" borderId="13" xfId="0" applyFont="1" applyFill="1" applyBorder="1" applyAlignment="1" applyProtection="1">
      <alignment horizontal="center"/>
      <protection/>
    </xf>
    <xf numFmtId="0" fontId="14" fillId="35" borderId="19" xfId="0" applyFont="1" applyFill="1" applyBorder="1" applyAlignment="1" applyProtection="1">
      <alignment horizontal="center"/>
      <protection/>
    </xf>
    <xf numFmtId="0" fontId="15" fillId="35" borderId="20" xfId="0" applyFont="1" applyFill="1" applyBorder="1" applyAlignment="1" applyProtection="1">
      <alignment/>
      <protection/>
    </xf>
    <xf numFmtId="0" fontId="15" fillId="35" borderId="21" xfId="0" applyFont="1" applyFill="1" applyBorder="1" applyAlignment="1" applyProtection="1" quotePrefix="1">
      <alignment horizontal="left"/>
      <protection/>
    </xf>
    <xf numFmtId="170" fontId="15" fillId="35" borderId="11" xfId="63" applyNumberFormat="1" applyFont="1" applyFill="1" applyBorder="1" applyAlignment="1" applyProtection="1" quotePrefix="1">
      <alignment horizontal="right"/>
      <protection/>
    </xf>
    <xf numFmtId="0" fontId="15" fillId="35" borderId="22" xfId="0" applyFont="1" applyFill="1" applyBorder="1" applyAlignment="1" applyProtection="1">
      <alignment horizontal="center"/>
      <protection/>
    </xf>
    <xf numFmtId="0" fontId="15" fillId="35" borderId="23" xfId="0" applyFont="1" applyFill="1" applyBorder="1" applyAlignment="1" applyProtection="1">
      <alignment/>
      <protection/>
    </xf>
    <xf numFmtId="0" fontId="15" fillId="35" borderId="24" xfId="0" applyFont="1" applyFill="1" applyBorder="1" applyAlignment="1" applyProtection="1" quotePrefix="1">
      <alignment horizontal="left"/>
      <protection/>
    </xf>
    <xf numFmtId="0" fontId="15" fillId="35" borderId="25" xfId="0" applyFont="1" applyFill="1" applyBorder="1" applyAlignment="1" applyProtection="1">
      <alignment horizontal="center"/>
      <protection/>
    </xf>
    <xf numFmtId="0" fontId="15" fillId="35" borderId="17" xfId="0" applyFont="1" applyFill="1" applyBorder="1" applyAlignment="1" applyProtection="1">
      <alignment/>
      <protection/>
    </xf>
    <xf numFmtId="0" fontId="15" fillId="35" borderId="18" xfId="0" applyFont="1" applyFill="1" applyBorder="1" applyAlignment="1" applyProtection="1" quotePrefix="1">
      <alignment horizontal="left"/>
      <protection/>
    </xf>
    <xf numFmtId="0" fontId="15" fillId="35" borderId="26" xfId="0" applyFont="1" applyFill="1" applyBorder="1" applyAlignment="1" applyProtection="1">
      <alignment horizontal="center"/>
      <protection/>
    </xf>
    <xf numFmtId="0" fontId="15" fillId="35" borderId="27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 quotePrefix="1">
      <alignment horizontal="left"/>
      <protection/>
    </xf>
    <xf numFmtId="0" fontId="15" fillId="35" borderId="28" xfId="0" applyFont="1" applyFill="1" applyBorder="1" applyAlignment="1" applyProtection="1">
      <alignment horizontal="center"/>
      <protection/>
    </xf>
    <xf numFmtId="0" fontId="15" fillId="35" borderId="29" xfId="0" applyFont="1" applyFill="1" applyBorder="1" applyAlignment="1" applyProtection="1">
      <alignment/>
      <protection/>
    </xf>
    <xf numFmtId="0" fontId="15" fillId="35" borderId="16" xfId="0" applyFont="1" applyFill="1" applyBorder="1" applyAlignment="1" applyProtection="1" quotePrefix="1">
      <alignment horizontal="left"/>
      <protection/>
    </xf>
    <xf numFmtId="0" fontId="15" fillId="35" borderId="30" xfId="0" applyFont="1" applyFill="1" applyBorder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0" fontId="15" fillId="35" borderId="31" xfId="0" applyFont="1" applyFill="1" applyBorder="1" applyAlignment="1" applyProtection="1">
      <alignment/>
      <protection/>
    </xf>
    <xf numFmtId="0" fontId="15" fillId="35" borderId="32" xfId="0" applyFont="1" applyFill="1" applyBorder="1" applyAlignment="1" applyProtection="1" quotePrefix="1">
      <alignment horizontal="left"/>
      <protection/>
    </xf>
    <xf numFmtId="170" fontId="15" fillId="35" borderId="33" xfId="63" applyNumberFormat="1" applyFont="1" applyFill="1" applyBorder="1" applyAlignment="1" applyProtection="1" quotePrefix="1">
      <alignment horizontal="right"/>
      <protection/>
    </xf>
    <xf numFmtId="0" fontId="15" fillId="35" borderId="19" xfId="0" applyFont="1" applyFill="1" applyBorder="1" applyAlignment="1" applyProtection="1">
      <alignment horizontal="center"/>
      <protection/>
    </xf>
    <xf numFmtId="0" fontId="11" fillId="36" borderId="34" xfId="0" applyFont="1" applyFill="1" applyBorder="1" applyAlignment="1" applyProtection="1">
      <alignment horizontal="center"/>
      <protection/>
    </xf>
    <xf numFmtId="0" fontId="11" fillId="36" borderId="35" xfId="0" applyFont="1" applyFill="1" applyBorder="1" applyAlignment="1" applyProtection="1">
      <alignment horizontal="center"/>
      <protection/>
    </xf>
    <xf numFmtId="0" fontId="10" fillId="36" borderId="36" xfId="0" applyFont="1" applyFill="1" applyBorder="1" applyAlignment="1" applyProtection="1">
      <alignment horizontal="center"/>
      <protection/>
    </xf>
    <xf numFmtId="0" fontId="10" fillId="36" borderId="37" xfId="0" applyFont="1" applyFill="1" applyBorder="1" applyAlignment="1" applyProtection="1">
      <alignment horizontal="center"/>
      <protection/>
    </xf>
    <xf numFmtId="0" fontId="12" fillId="36" borderId="34" xfId="0" applyFont="1" applyFill="1" applyBorder="1" applyAlignment="1" applyProtection="1">
      <alignment/>
      <protection/>
    </xf>
    <xf numFmtId="0" fontId="12" fillId="36" borderId="35" xfId="0" applyFont="1" applyFill="1" applyBorder="1" applyAlignment="1" applyProtection="1">
      <alignment/>
      <protection/>
    </xf>
    <xf numFmtId="0" fontId="12" fillId="36" borderId="34" xfId="0" applyFont="1" applyFill="1" applyBorder="1" applyAlignment="1" applyProtection="1">
      <alignment horizontal="left"/>
      <protection/>
    </xf>
    <xf numFmtId="0" fontId="12" fillId="36" borderId="35" xfId="0" applyFont="1" applyFill="1" applyBorder="1" applyAlignment="1" applyProtection="1">
      <alignment horizontal="left"/>
      <protection/>
    </xf>
    <xf numFmtId="0" fontId="13" fillId="36" borderId="35" xfId="0" applyFont="1" applyFill="1" applyBorder="1" applyAlignment="1" applyProtection="1">
      <alignment horizontal="left"/>
      <protection/>
    </xf>
    <xf numFmtId="0" fontId="11" fillId="36" borderId="38" xfId="0" applyFont="1" applyFill="1" applyBorder="1" applyAlignment="1" applyProtection="1">
      <alignment horizontal="right"/>
      <protection/>
    </xf>
    <xf numFmtId="0" fontId="11" fillId="36" borderId="39" xfId="0" applyFont="1" applyFill="1" applyBorder="1" applyAlignment="1" applyProtection="1">
      <alignment horizontal="right"/>
      <protection/>
    </xf>
    <xf numFmtId="0" fontId="67" fillId="0" borderId="0" xfId="50" applyFont="1" applyAlignment="1">
      <alignment horizontal="center"/>
      <protection/>
    </xf>
    <xf numFmtId="43" fontId="15" fillId="35" borderId="14" xfId="63" applyNumberFormat="1" applyFont="1" applyFill="1" applyBorder="1" applyAlignment="1" applyProtection="1" quotePrefix="1">
      <alignment horizontal="right"/>
      <protection locked="0"/>
    </xf>
    <xf numFmtId="0" fontId="61" fillId="37" borderId="16" xfId="50" applyFont="1" applyFill="1" applyBorder="1" applyAlignment="1">
      <alignment/>
      <protection/>
    </xf>
    <xf numFmtId="0" fontId="61" fillId="37" borderId="16" xfId="50" applyFont="1" applyFill="1" applyBorder="1">
      <alignment/>
      <protection/>
    </xf>
    <xf numFmtId="0" fontId="68" fillId="37" borderId="16" xfId="50" applyFont="1" applyFill="1" applyBorder="1" applyAlignment="1">
      <alignment horizontal="center"/>
      <protection/>
    </xf>
    <xf numFmtId="4" fontId="61" fillId="37" borderId="16" xfId="50" applyNumberFormat="1" applyFont="1" applyFill="1" applyBorder="1" applyAlignment="1">
      <alignment horizontal="center"/>
      <protection/>
    </xf>
    <xf numFmtId="170" fontId="15" fillId="35" borderId="33" xfId="63" applyNumberFormat="1" applyFont="1" applyFill="1" applyBorder="1" applyAlignment="1" applyProtection="1" quotePrefix="1">
      <alignment horizontal="center"/>
      <protection/>
    </xf>
    <xf numFmtId="2" fontId="0" fillId="0" borderId="0" xfId="0" applyNumberFormat="1" applyAlignment="1">
      <alignment/>
    </xf>
    <xf numFmtId="43" fontId="0" fillId="0" borderId="0" xfId="63" applyFon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15" fillId="35" borderId="0" xfId="0" applyFont="1" applyFill="1" applyBorder="1" applyAlignment="1" applyProtection="1" quotePrefix="1">
      <alignment horizontal="left" vertical="center"/>
      <protection/>
    </xf>
    <xf numFmtId="0" fontId="2" fillId="38" borderId="40" xfId="0" applyFont="1" applyFill="1" applyBorder="1" applyAlignment="1" applyProtection="1">
      <alignment horizontal="center"/>
      <protection/>
    </xf>
    <xf numFmtId="0" fontId="2" fillId="38" borderId="41" xfId="0" applyFont="1" applyFill="1" applyBorder="1" applyAlignment="1" applyProtection="1">
      <alignment horizontal="center"/>
      <protection/>
    </xf>
    <xf numFmtId="0" fontId="2" fillId="38" borderId="42" xfId="0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 quotePrefix="1">
      <alignment horizontal="right"/>
      <protection/>
    </xf>
    <xf numFmtId="0" fontId="3" fillId="0" borderId="41" xfId="0" applyFont="1" applyBorder="1" applyAlignment="1" applyProtection="1">
      <alignment horizontal="right"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5" fillId="34" borderId="40" xfId="0" applyFont="1" applyFill="1" applyBorder="1" applyAlignment="1" applyProtection="1">
      <alignment horizontal="center"/>
      <protection/>
    </xf>
    <xf numFmtId="0" fontId="5" fillId="34" borderId="42" xfId="0" applyFont="1" applyFill="1" applyBorder="1" applyAlignment="1" applyProtection="1">
      <alignment horizontal="center"/>
      <protection/>
    </xf>
    <xf numFmtId="0" fontId="9" fillId="39" borderId="40" xfId="0" applyFont="1" applyFill="1" applyBorder="1" applyAlignment="1" applyProtection="1">
      <alignment horizontal="right"/>
      <protection/>
    </xf>
    <xf numFmtId="0" fontId="9" fillId="39" borderId="42" xfId="0" applyFont="1" applyFill="1" applyBorder="1" applyAlignment="1" applyProtection="1">
      <alignment horizontal="right"/>
      <protection/>
    </xf>
    <xf numFmtId="0" fontId="69" fillId="39" borderId="40" xfId="44" applyFont="1" applyFill="1" applyBorder="1" applyAlignment="1" applyProtection="1">
      <alignment horizontal="left"/>
      <protection/>
    </xf>
    <xf numFmtId="0" fontId="69" fillId="39" borderId="42" xfId="44" applyFont="1" applyFill="1" applyBorder="1" applyAlignment="1" applyProtection="1">
      <alignment horizontal="left"/>
      <protection/>
    </xf>
    <xf numFmtId="0" fontId="12" fillId="36" borderId="34" xfId="0" applyFont="1" applyFill="1" applyBorder="1" applyAlignment="1" applyProtection="1">
      <alignment/>
      <protection/>
    </xf>
    <xf numFmtId="0" fontId="12" fillId="36" borderId="35" xfId="0" applyFont="1" applyFill="1" applyBorder="1" applyAlignment="1" applyProtection="1" quotePrefix="1">
      <alignment/>
      <protection/>
    </xf>
    <xf numFmtId="0" fontId="12" fillId="36" borderId="35" xfId="0" applyFont="1" applyFill="1" applyBorder="1" applyAlignment="1" applyProtection="1">
      <alignment/>
      <protection/>
    </xf>
    <xf numFmtId="0" fontId="13" fillId="36" borderId="43" xfId="0" applyFont="1" applyFill="1" applyBorder="1" applyAlignment="1" applyProtection="1">
      <alignment horizontal="left"/>
      <protection/>
    </xf>
    <xf numFmtId="0" fontId="13" fillId="36" borderId="39" xfId="0" applyFont="1" applyFill="1" applyBorder="1" applyAlignment="1" applyProtection="1">
      <alignment horizontal="left"/>
      <protection/>
    </xf>
    <xf numFmtId="0" fontId="10" fillId="36" borderId="38" xfId="0" applyFont="1" applyFill="1" applyBorder="1" applyAlignment="1" applyProtection="1">
      <alignment horizontal="center"/>
      <protection/>
    </xf>
    <xf numFmtId="0" fontId="10" fillId="36" borderId="43" xfId="0" applyFont="1" applyFill="1" applyBorder="1" applyAlignment="1" applyProtection="1">
      <alignment horizontal="center"/>
      <protection/>
    </xf>
    <xf numFmtId="0" fontId="61" fillId="0" borderId="44" xfId="50" applyFont="1" applyBorder="1" applyAlignment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showGridLines="0" tabSelected="1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17.421875" style="39" customWidth="1"/>
    <col min="2" max="2" width="55.140625" style="39" bestFit="1" customWidth="1"/>
    <col min="3" max="3" width="33.7109375" style="39" customWidth="1"/>
    <col min="4" max="4" width="39.7109375" style="39" customWidth="1"/>
    <col min="5" max="16384" width="9.140625" style="39" customWidth="1"/>
  </cols>
  <sheetData>
    <row r="1" spans="1:4" ht="21" thickBot="1">
      <c r="A1" s="92" t="s">
        <v>63</v>
      </c>
      <c r="B1" s="93"/>
      <c r="C1" s="93"/>
      <c r="D1" s="94"/>
    </row>
    <row r="2" spans="1:4" ht="15.75" thickBot="1">
      <c r="A2" s="95" t="s">
        <v>188</v>
      </c>
      <c r="B2" s="96"/>
      <c r="C2" s="96"/>
      <c r="D2" s="96"/>
    </row>
    <row r="3" spans="1:4" ht="18.75" thickBot="1">
      <c r="A3" s="97" t="s">
        <v>0</v>
      </c>
      <c r="B3" s="98"/>
      <c r="C3" s="98"/>
      <c r="D3" s="99"/>
    </row>
    <row r="4" spans="1:4" ht="16.5" thickBot="1">
      <c r="A4" s="40" t="s">
        <v>1</v>
      </c>
      <c r="B4" s="2"/>
      <c r="C4" s="40" t="s">
        <v>2</v>
      </c>
      <c r="D4" s="1"/>
    </row>
    <row r="5" spans="1:4" ht="16.5" thickBot="1">
      <c r="A5" s="40" t="s">
        <v>3</v>
      </c>
      <c r="B5" s="2"/>
      <c r="C5" s="40" t="s">
        <v>4</v>
      </c>
      <c r="D5" s="3"/>
    </row>
    <row r="6" spans="2:4" ht="16.5" thickBot="1">
      <c r="B6" s="41"/>
      <c r="C6" s="40" t="s">
        <v>5</v>
      </c>
      <c r="D6" s="5"/>
    </row>
    <row r="7" spans="2:4" ht="16.5" thickBot="1">
      <c r="B7" s="42"/>
      <c r="C7" s="100" t="s">
        <v>6</v>
      </c>
      <c r="D7" s="101"/>
    </row>
    <row r="8" spans="3:4" ht="16.5" thickBot="1">
      <c r="C8" s="43" t="s">
        <v>7</v>
      </c>
      <c r="D8" s="4"/>
    </row>
    <row r="9" spans="3:4" ht="16.5" thickBot="1">
      <c r="C9" s="43" t="s">
        <v>8</v>
      </c>
      <c r="D9" s="4"/>
    </row>
    <row r="10" ht="15.75" thickBot="1"/>
    <row r="11" spans="1:4" ht="18.75" thickBot="1">
      <c r="A11" s="102" t="s">
        <v>9</v>
      </c>
      <c r="B11" s="103"/>
      <c r="C11" s="104" t="str">
        <f>(IF(COUNTIF(C94:C99,"OK")=6,"OK - O arquivo pode ser enviado à ANBIMA","ERRO!!! Ver Área de Verificação"))</f>
        <v>ERRO!!! Ver Área de Verificação</v>
      </c>
      <c r="D11" s="105"/>
    </row>
    <row r="14" spans="1:4" ht="18.75" thickBot="1">
      <c r="A14" s="44" t="s">
        <v>10</v>
      </c>
      <c r="B14" s="45" t="s">
        <v>11</v>
      </c>
      <c r="C14" s="46" t="s">
        <v>12</v>
      </c>
      <c r="D14" s="47" t="s">
        <v>13</v>
      </c>
    </row>
    <row r="15" spans="1:4" ht="18" thickBot="1" thickTop="1">
      <c r="A15" s="48"/>
      <c r="B15" s="49" t="s">
        <v>140</v>
      </c>
      <c r="C15" s="50"/>
      <c r="D15" s="51"/>
    </row>
    <row r="16" spans="1:4" ht="17.25" thickTop="1">
      <c r="A16" s="52" t="s">
        <v>14</v>
      </c>
      <c r="B16" s="53" t="s">
        <v>158</v>
      </c>
      <c r="C16" s="7"/>
      <c r="D16" s="54" t="str">
        <f>IF(C16=SUM(C17,C18),"OK","ERRO")</f>
        <v>OK</v>
      </c>
    </row>
    <row r="17" spans="1:4" ht="16.5">
      <c r="A17" s="55" t="s">
        <v>15</v>
      </c>
      <c r="B17" s="56" t="s">
        <v>147</v>
      </c>
      <c r="C17" s="8"/>
      <c r="D17" s="57"/>
    </row>
    <row r="18" spans="1:4" ht="16.5">
      <c r="A18" s="61" t="s">
        <v>17</v>
      </c>
      <c r="B18" s="62" t="s">
        <v>141</v>
      </c>
      <c r="C18" s="10"/>
      <c r="D18" s="63"/>
    </row>
    <row r="20" spans="1:4" ht="17.25" thickBot="1">
      <c r="A20" s="66"/>
      <c r="B20" s="67" t="s">
        <v>66</v>
      </c>
      <c r="C20" s="68"/>
      <c r="D20" s="69"/>
    </row>
    <row r="21" spans="1:4" ht="17.25" thickTop="1">
      <c r="A21" s="48" t="s">
        <v>22</v>
      </c>
      <c r="B21" s="49" t="s">
        <v>57</v>
      </c>
      <c r="C21" s="6"/>
      <c r="D21" s="54" t="str">
        <f>IF(C21=SUM(C22,C47:C48,C53,C57,C58),"OK","ERRO")</f>
        <v>OK</v>
      </c>
    </row>
    <row r="22" spans="1:4" ht="16.5">
      <c r="A22" s="58" t="s">
        <v>21</v>
      </c>
      <c r="B22" s="59" t="s">
        <v>16</v>
      </c>
      <c r="C22" s="9"/>
      <c r="D22" s="57" t="str">
        <f>IF(C22=C23+C28+SUM(C44:C46),"OK","ERRO")</f>
        <v>OK</v>
      </c>
    </row>
    <row r="23" spans="1:4" ht="16.5">
      <c r="A23" s="58" t="s">
        <v>67</v>
      </c>
      <c r="B23" s="59" t="s">
        <v>162</v>
      </c>
      <c r="C23" s="9"/>
      <c r="D23" s="60" t="str">
        <f>IF(C23=SUM(C24:C27),"OK","ERRO")</f>
        <v>OK</v>
      </c>
    </row>
    <row r="24" spans="1:4" ht="16.5">
      <c r="A24" s="58" t="s">
        <v>121</v>
      </c>
      <c r="B24" s="59" t="s">
        <v>163</v>
      </c>
      <c r="C24" s="9"/>
      <c r="D24" s="60"/>
    </row>
    <row r="25" spans="1:4" ht="16.5">
      <c r="A25" s="58" t="s">
        <v>122</v>
      </c>
      <c r="B25" s="59" t="s">
        <v>164</v>
      </c>
      <c r="C25" s="9"/>
      <c r="D25" s="60"/>
    </row>
    <row r="26" spans="1:4" ht="16.5">
      <c r="A26" s="58" t="s">
        <v>123</v>
      </c>
      <c r="B26" s="59" t="s">
        <v>165</v>
      </c>
      <c r="C26" s="9"/>
      <c r="D26" s="60"/>
    </row>
    <row r="27" spans="1:4" ht="16.5">
      <c r="A27" s="58" t="s">
        <v>124</v>
      </c>
      <c r="B27" s="59" t="s">
        <v>166</v>
      </c>
      <c r="C27" s="9"/>
      <c r="D27" s="60"/>
    </row>
    <row r="28" spans="1:4" ht="16.5">
      <c r="A28" s="58" t="s">
        <v>69</v>
      </c>
      <c r="B28" s="59" t="s">
        <v>167</v>
      </c>
      <c r="C28" s="9"/>
      <c r="D28" s="60" t="str">
        <f>IF(C28=SUM(C29:C43),"OK","Erro")</f>
        <v>OK</v>
      </c>
    </row>
    <row r="29" spans="1:4" ht="16.5">
      <c r="A29" s="58" t="s">
        <v>125</v>
      </c>
      <c r="B29" s="59" t="s">
        <v>168</v>
      </c>
      <c r="C29" s="9"/>
      <c r="D29" s="60"/>
    </row>
    <row r="30" spans="1:4" ht="16.5">
      <c r="A30" s="58" t="s">
        <v>126</v>
      </c>
      <c r="B30" s="59" t="s">
        <v>169</v>
      </c>
      <c r="C30" s="9"/>
      <c r="D30" s="60"/>
    </row>
    <row r="31" spans="1:4" ht="16.5">
      <c r="A31" s="58" t="s">
        <v>127</v>
      </c>
      <c r="B31" s="59" t="s">
        <v>170</v>
      </c>
      <c r="C31" s="9"/>
      <c r="D31" s="60"/>
    </row>
    <row r="32" spans="1:4" ht="16.5">
      <c r="A32" s="58" t="s">
        <v>128</v>
      </c>
      <c r="B32" s="59" t="s">
        <v>171</v>
      </c>
      <c r="C32" s="9"/>
      <c r="D32" s="60"/>
    </row>
    <row r="33" spans="1:4" ht="16.5">
      <c r="A33" s="58" t="s">
        <v>129</v>
      </c>
      <c r="B33" s="59" t="s">
        <v>172</v>
      </c>
      <c r="C33" s="9"/>
      <c r="D33" s="60"/>
    </row>
    <row r="34" spans="1:4" ht="16.5">
      <c r="A34" s="58" t="s">
        <v>130</v>
      </c>
      <c r="B34" s="59" t="s">
        <v>173</v>
      </c>
      <c r="C34" s="9"/>
      <c r="D34" s="60"/>
    </row>
    <row r="35" spans="1:4" ht="16.5">
      <c r="A35" s="58" t="s">
        <v>131</v>
      </c>
      <c r="B35" s="59" t="s">
        <v>174</v>
      </c>
      <c r="C35" s="9"/>
      <c r="D35" s="60"/>
    </row>
    <row r="36" spans="1:4" ht="16.5">
      <c r="A36" s="58" t="s">
        <v>132</v>
      </c>
      <c r="B36" s="59" t="s">
        <v>175</v>
      </c>
      <c r="C36" s="9"/>
      <c r="D36" s="60"/>
    </row>
    <row r="37" spans="1:4" ht="16.5">
      <c r="A37" s="58" t="s">
        <v>133</v>
      </c>
      <c r="B37" s="59" t="s">
        <v>176</v>
      </c>
      <c r="C37" s="9"/>
      <c r="D37" s="60"/>
    </row>
    <row r="38" spans="1:4" ht="16.5">
      <c r="A38" s="58" t="s">
        <v>134</v>
      </c>
      <c r="B38" s="59" t="s">
        <v>177</v>
      </c>
      <c r="C38" s="9"/>
      <c r="D38" s="60"/>
    </row>
    <row r="39" spans="1:4" ht="16.5">
      <c r="A39" s="58" t="s">
        <v>135</v>
      </c>
      <c r="B39" s="59" t="s">
        <v>178</v>
      </c>
      <c r="C39" s="9"/>
      <c r="D39" s="60"/>
    </row>
    <row r="40" spans="1:4" ht="16.5">
      <c r="A40" s="58" t="s">
        <v>136</v>
      </c>
      <c r="B40" s="59" t="s">
        <v>179</v>
      </c>
      <c r="C40" s="9"/>
      <c r="D40" s="60"/>
    </row>
    <row r="41" spans="1:4" ht="16.5">
      <c r="A41" s="58" t="s">
        <v>137</v>
      </c>
      <c r="B41" s="59" t="s">
        <v>180</v>
      </c>
      <c r="C41" s="9"/>
      <c r="D41" s="60"/>
    </row>
    <row r="42" spans="1:4" ht="16.5">
      <c r="A42" s="58" t="s">
        <v>138</v>
      </c>
      <c r="B42" s="59" t="s">
        <v>181</v>
      </c>
      <c r="C42" s="9"/>
      <c r="D42" s="60"/>
    </row>
    <row r="43" spans="1:4" ht="16.5">
      <c r="A43" s="58" t="s">
        <v>139</v>
      </c>
      <c r="B43" s="59" t="s">
        <v>182</v>
      </c>
      <c r="C43" s="9"/>
      <c r="D43" s="60"/>
    </row>
    <row r="44" spans="1:4" ht="16.5">
      <c r="A44" s="58" t="s">
        <v>71</v>
      </c>
      <c r="B44" s="59" t="s">
        <v>183</v>
      </c>
      <c r="C44" s="9"/>
      <c r="D44" s="60"/>
    </row>
    <row r="45" spans="1:4" ht="16.5">
      <c r="A45" s="58" t="s">
        <v>72</v>
      </c>
      <c r="B45" s="59" t="s">
        <v>184</v>
      </c>
      <c r="C45" s="9"/>
      <c r="D45" s="60"/>
    </row>
    <row r="46" spans="1:4" ht="16.5">
      <c r="A46" s="58" t="s">
        <v>73</v>
      </c>
      <c r="B46" s="59" t="s">
        <v>185</v>
      </c>
      <c r="C46" s="9"/>
      <c r="D46" s="60"/>
    </row>
    <row r="47" spans="1:4" ht="16.5">
      <c r="A47" s="58" t="s">
        <v>33</v>
      </c>
      <c r="B47" s="59" t="s">
        <v>186</v>
      </c>
      <c r="C47" s="9"/>
      <c r="D47" s="60"/>
    </row>
    <row r="48" spans="1:4" ht="16.5">
      <c r="A48" s="58" t="s">
        <v>34</v>
      </c>
      <c r="B48" s="59" t="s">
        <v>76</v>
      </c>
      <c r="C48" s="9"/>
      <c r="D48" s="60" t="str">
        <f>IF(C48=SUM(C49:C52),"OK","ERRO")</f>
        <v>OK</v>
      </c>
    </row>
    <row r="49" spans="1:4" ht="16.5">
      <c r="A49" s="58" t="s">
        <v>77</v>
      </c>
      <c r="B49" s="59" t="s">
        <v>142</v>
      </c>
      <c r="C49" s="82"/>
      <c r="D49" s="60"/>
    </row>
    <row r="50" spans="1:4" ht="16.5">
      <c r="A50" s="58" t="s">
        <v>78</v>
      </c>
      <c r="B50" s="59" t="s">
        <v>149</v>
      </c>
      <c r="C50" s="82"/>
      <c r="D50" s="60"/>
    </row>
    <row r="51" spans="1:4" ht="16.5">
      <c r="A51" s="58" t="s">
        <v>79</v>
      </c>
      <c r="B51" s="59" t="s">
        <v>150</v>
      </c>
      <c r="C51" s="82"/>
      <c r="D51" s="60"/>
    </row>
    <row r="52" spans="1:4" ht="16.5">
      <c r="A52" s="58" t="s">
        <v>80</v>
      </c>
      <c r="B52" s="59" t="s">
        <v>155</v>
      </c>
      <c r="C52" s="9"/>
      <c r="D52" s="60"/>
    </row>
    <row r="53" spans="1:4" ht="16.5">
      <c r="A53" s="58" t="s">
        <v>61</v>
      </c>
      <c r="B53" s="59" t="s">
        <v>187</v>
      </c>
      <c r="C53" s="9"/>
      <c r="D53" s="60" t="str">
        <f>IF(SUM(C54:C56)=C53,"OK","ERRO")</f>
        <v>OK</v>
      </c>
    </row>
    <row r="54" spans="1:4" ht="16.5">
      <c r="A54" s="58" t="s">
        <v>82</v>
      </c>
      <c r="B54" s="59" t="s">
        <v>161</v>
      </c>
      <c r="C54" s="9"/>
      <c r="D54" s="60"/>
    </row>
    <row r="55" spans="1:4" ht="16.5">
      <c r="A55" s="58" t="s">
        <v>83</v>
      </c>
      <c r="B55" s="59" t="s">
        <v>160</v>
      </c>
      <c r="C55" s="9"/>
      <c r="D55" s="60"/>
    </row>
    <row r="56" spans="1:4" ht="16.5">
      <c r="A56" s="58" t="s">
        <v>84</v>
      </c>
      <c r="B56" s="59" t="s">
        <v>159</v>
      </c>
      <c r="C56" s="9"/>
      <c r="D56" s="60"/>
    </row>
    <row r="57" spans="1:4" ht="16.5">
      <c r="A57" s="58" t="s">
        <v>62</v>
      </c>
      <c r="B57" s="59" t="s">
        <v>88</v>
      </c>
      <c r="C57" s="9"/>
      <c r="D57" s="60"/>
    </row>
    <row r="58" spans="1:4" ht="16.5">
      <c r="A58" s="58" t="s">
        <v>87</v>
      </c>
      <c r="B58" s="59" t="s">
        <v>156</v>
      </c>
      <c r="C58" s="9"/>
      <c r="D58" s="60"/>
    </row>
    <row r="59" spans="1:4" ht="18">
      <c r="A59" s="64"/>
      <c r="B59" s="64"/>
      <c r="C59" s="64"/>
      <c r="D59" s="65"/>
    </row>
    <row r="60" spans="1:4" ht="17.25" thickBot="1">
      <c r="A60" s="66"/>
      <c r="B60" s="67" t="s">
        <v>153</v>
      </c>
      <c r="C60" s="68"/>
      <c r="D60" s="69"/>
    </row>
    <row r="61" spans="1:4" ht="17.25" thickTop="1">
      <c r="A61" s="48" t="s">
        <v>23</v>
      </c>
      <c r="B61" s="49" t="s">
        <v>57</v>
      </c>
      <c r="C61" s="6"/>
      <c r="D61" s="51" t="str">
        <f>IF(C61=SUM(C62,C65:C70),"OK","ERRO")</f>
        <v>OK</v>
      </c>
    </row>
    <row r="62" spans="1:4" ht="16.5">
      <c r="A62" s="58" t="s">
        <v>24</v>
      </c>
      <c r="B62" s="59" t="s">
        <v>26</v>
      </c>
      <c r="C62" s="9"/>
      <c r="D62" s="60" t="str">
        <f>IF(C62=SUM(C63:C64),"OK","ERRO")</f>
        <v>OK</v>
      </c>
    </row>
    <row r="63" spans="1:4" ht="16.5">
      <c r="A63" s="58" t="s">
        <v>51</v>
      </c>
      <c r="B63" s="59" t="s">
        <v>143</v>
      </c>
      <c r="C63" s="9"/>
      <c r="D63" s="60"/>
    </row>
    <row r="64" spans="1:4" ht="16.5">
      <c r="A64" s="58" t="s">
        <v>52</v>
      </c>
      <c r="B64" s="59" t="s">
        <v>152</v>
      </c>
      <c r="C64" s="9"/>
      <c r="D64" s="60"/>
    </row>
    <row r="65" spans="1:4" ht="16.5">
      <c r="A65" s="58" t="s">
        <v>46</v>
      </c>
      <c r="B65" s="59" t="s">
        <v>28</v>
      </c>
      <c r="C65" s="9"/>
      <c r="D65" s="60"/>
    </row>
    <row r="66" spans="1:4" ht="16.5">
      <c r="A66" s="58" t="s">
        <v>47</v>
      </c>
      <c r="B66" s="59" t="s">
        <v>56</v>
      </c>
      <c r="C66" s="9"/>
      <c r="D66" s="60"/>
    </row>
    <row r="67" spans="1:4" ht="16.5">
      <c r="A67" s="58" t="s">
        <v>101</v>
      </c>
      <c r="B67" s="59" t="s">
        <v>29</v>
      </c>
      <c r="C67" s="9"/>
      <c r="D67" s="60"/>
    </row>
    <row r="68" spans="1:4" ht="16.5">
      <c r="A68" s="58" t="s">
        <v>53</v>
      </c>
      <c r="B68" s="59" t="s">
        <v>30</v>
      </c>
      <c r="C68" s="9"/>
      <c r="D68" s="60"/>
    </row>
    <row r="69" spans="1:4" ht="16.5">
      <c r="A69" s="58" t="s">
        <v>58</v>
      </c>
      <c r="B69" s="59" t="s">
        <v>31</v>
      </c>
      <c r="C69" s="9"/>
      <c r="D69" s="60"/>
    </row>
    <row r="70" spans="1:4" ht="16.5">
      <c r="A70" s="61" t="s">
        <v>59</v>
      </c>
      <c r="B70" s="62" t="s">
        <v>32</v>
      </c>
      <c r="C70" s="10"/>
      <c r="D70" s="63"/>
    </row>
    <row r="71" spans="1:4" ht="18">
      <c r="A71" s="64"/>
      <c r="B71" s="64"/>
      <c r="C71" s="64"/>
      <c r="D71" s="65"/>
    </row>
    <row r="72" spans="1:4" ht="17.25" thickBot="1">
      <c r="A72" s="66"/>
      <c r="B72" s="67" t="s">
        <v>90</v>
      </c>
      <c r="C72" s="87"/>
      <c r="D72" s="69"/>
    </row>
    <row r="73" spans="1:4" ht="17.25" thickTop="1">
      <c r="A73" s="48" t="s">
        <v>100</v>
      </c>
      <c r="B73" s="49" t="s">
        <v>144</v>
      </c>
      <c r="C73" s="6"/>
      <c r="D73" s="51" t="str">
        <f>IF(C73=SUM(C74:C75),"OK","ERRO")</f>
        <v>OK</v>
      </c>
    </row>
    <row r="74" spans="1:4" ht="23.25" customHeight="1">
      <c r="A74" s="58" t="s">
        <v>35</v>
      </c>
      <c r="B74" s="91" t="s">
        <v>148</v>
      </c>
      <c r="C74" s="9"/>
      <c r="D74" s="60"/>
    </row>
    <row r="75" spans="1:4" ht="16.5">
      <c r="A75" s="58" t="s">
        <v>36</v>
      </c>
      <c r="B75" s="59" t="s">
        <v>146</v>
      </c>
      <c r="C75" s="9"/>
      <c r="D75" s="60"/>
    </row>
    <row r="76" spans="1:4" ht="18">
      <c r="A76" s="64"/>
      <c r="B76" s="64"/>
      <c r="C76" s="64"/>
      <c r="D76" s="65"/>
    </row>
    <row r="77" spans="1:4" ht="17.25" thickBot="1">
      <c r="A77" s="66"/>
      <c r="B77" s="67" t="s">
        <v>151</v>
      </c>
      <c r="C77" s="87"/>
      <c r="D77" s="69"/>
    </row>
    <row r="78" spans="1:4" ht="17.25" thickTop="1">
      <c r="A78" s="58" t="s">
        <v>55</v>
      </c>
      <c r="B78" s="59" t="s">
        <v>145</v>
      </c>
      <c r="C78" s="9"/>
      <c r="D78" s="51" t="str">
        <f>IF(C78=C81,"OK","ERRO")</f>
        <v>OK</v>
      </c>
    </row>
    <row r="80" spans="1:4" ht="17.25" thickBot="1">
      <c r="A80" s="66"/>
      <c r="B80" s="67" t="s">
        <v>154</v>
      </c>
      <c r="C80" s="68"/>
      <c r="D80" s="69"/>
    </row>
    <row r="81" spans="1:4" ht="17.25" thickTop="1">
      <c r="A81" s="48" t="s">
        <v>38</v>
      </c>
      <c r="B81" s="49" t="s">
        <v>145</v>
      </c>
      <c r="C81" s="6"/>
      <c r="D81" s="51" t="str">
        <f>IF(C81=SUM(C82,C85:C90),"OK","ERRO")</f>
        <v>OK</v>
      </c>
    </row>
    <row r="82" spans="1:4" ht="16.5">
      <c r="A82" s="58" t="s">
        <v>39</v>
      </c>
      <c r="B82" s="59" t="s">
        <v>26</v>
      </c>
      <c r="C82" s="9"/>
      <c r="D82" s="60" t="str">
        <f>IF(C82=SUM(C83:C84),"OK","ERRO")</f>
        <v>OK</v>
      </c>
    </row>
    <row r="83" spans="1:4" ht="16.5">
      <c r="A83" s="58" t="s">
        <v>91</v>
      </c>
      <c r="B83" s="59" t="s">
        <v>143</v>
      </c>
      <c r="C83" s="9"/>
      <c r="D83" s="60"/>
    </row>
    <row r="84" spans="1:4" ht="16.5">
      <c r="A84" s="58" t="s">
        <v>92</v>
      </c>
      <c r="B84" s="59" t="s">
        <v>152</v>
      </c>
      <c r="C84" s="9"/>
      <c r="D84" s="60"/>
    </row>
    <row r="85" spans="1:4" ht="16.5">
      <c r="A85" s="58" t="s">
        <v>40</v>
      </c>
      <c r="B85" s="59" t="s">
        <v>28</v>
      </c>
      <c r="C85" s="9"/>
      <c r="D85" s="60"/>
    </row>
    <row r="86" spans="1:4" ht="16.5">
      <c r="A86" s="58" t="s">
        <v>48</v>
      </c>
      <c r="B86" s="59" t="s">
        <v>56</v>
      </c>
      <c r="C86" s="9"/>
      <c r="D86" s="60"/>
    </row>
    <row r="87" spans="1:4" ht="16.5">
      <c r="A87" s="58" t="s">
        <v>49</v>
      </c>
      <c r="B87" s="59" t="s">
        <v>29</v>
      </c>
      <c r="C87" s="9"/>
      <c r="D87" s="60"/>
    </row>
    <row r="88" spans="1:4" ht="16.5">
      <c r="A88" s="58" t="s">
        <v>93</v>
      </c>
      <c r="B88" s="59" t="s">
        <v>30</v>
      </c>
      <c r="C88" s="9"/>
      <c r="D88" s="60"/>
    </row>
    <row r="89" spans="1:4" ht="16.5">
      <c r="A89" s="58" t="s">
        <v>94</v>
      </c>
      <c r="B89" s="59" t="s">
        <v>31</v>
      </c>
      <c r="C89" s="9"/>
      <c r="D89" s="60"/>
    </row>
    <row r="90" spans="1:4" ht="16.5">
      <c r="A90" s="61" t="s">
        <v>95</v>
      </c>
      <c r="B90" s="62" t="s">
        <v>32</v>
      </c>
      <c r="C90" s="10"/>
      <c r="D90" s="63"/>
    </row>
    <row r="92" spans="1:4" ht="18.75" thickBot="1">
      <c r="A92" s="111" t="s">
        <v>41</v>
      </c>
      <c r="B92" s="112"/>
      <c r="C92" s="112"/>
      <c r="D92" s="112"/>
    </row>
    <row r="93" spans="1:4" ht="18">
      <c r="A93" s="70"/>
      <c r="B93" s="71"/>
      <c r="C93" s="72"/>
      <c r="D93" s="73"/>
    </row>
    <row r="94" spans="1:4" ht="15.75">
      <c r="A94" s="106" t="s">
        <v>42</v>
      </c>
      <c r="B94" s="108"/>
      <c r="C94" s="74" t="str">
        <f>IF(B5=0,"FAVOR PREENCHER NOME DO RESPONSÁVEL!!!",(IF(D5=0,"FAVOR PREENCHER O TELEFONE PARA CONTATO!!!",IF(D4="","FAVOR PREENCHER O CÓDIGO DA INSTITUIÇÃO!!!",IF(B4=0,"FAVOR PREENCHER O NOME DA INSTITUIÇÃO",(IF(D6=0,"FAVOR PREENCHER O CAMPO 'E-MAIL'!!!","OK")))))))</f>
        <v>FAVOR PREENCHER NOME DO RESPONSÁVEL!!!</v>
      </c>
      <c r="D94" s="75"/>
    </row>
    <row r="95" spans="1:4" ht="15.75">
      <c r="A95" s="106" t="s">
        <v>43</v>
      </c>
      <c r="B95" s="108"/>
      <c r="C95" s="74" t="str">
        <f>(IF(D8&gt;12,"O MÊS NÃO PODE SER MAIOR QUE 12!!!",(IF(D8&lt;1,"O MÊS NÃO PODE SER MENOR QUE 1 !!!",(IF(D9&lt;2010,"O ANO DEVE SER MAIOR QUE 2010!!!","OK"))))))</f>
        <v>O MÊS NÃO PODE SER MENOR QUE 1 !!!</v>
      </c>
      <c r="D95" s="75"/>
    </row>
    <row r="96" spans="1:4" ht="15.75">
      <c r="A96" s="106" t="s">
        <v>44</v>
      </c>
      <c r="B96" s="108"/>
      <c r="C96" s="76" t="str">
        <f>IF(COUNTIF(D16:D90,"OK")=13,"OK","ERRO NA CONTA &gt; &gt; &gt; &gt;")</f>
        <v>OK</v>
      </c>
      <c r="D96" s="77" t="str">
        <f>IF(ISERROR(INDEX(A16:A90,MATCH("ERRO",D16:D90,0),1)),"-",INDEX(A16:A90,MATCH("ERRO",D16:D90,0),1))</f>
        <v>-</v>
      </c>
    </row>
    <row r="97" spans="1:4" ht="15.75">
      <c r="A97" s="106" t="s">
        <v>60</v>
      </c>
      <c r="B97" s="107"/>
      <c r="C97" s="76" t="str">
        <f>IF(C61=C16,"OK","A conta 3. deve ser igual a conta 1.")</f>
        <v>OK</v>
      </c>
      <c r="D97" s="77"/>
    </row>
    <row r="98" spans="1:4" ht="15.75">
      <c r="A98" s="106" t="s">
        <v>97</v>
      </c>
      <c r="B98" s="107"/>
      <c r="C98" s="76" t="str">
        <f>IF(C21=C16,"OK","A conta 2. deve ser igual a conta 1.")</f>
        <v>OK</v>
      </c>
      <c r="D98" s="77"/>
    </row>
    <row r="99" spans="1:4" ht="18">
      <c r="A99" s="106" t="s">
        <v>157</v>
      </c>
      <c r="B99" s="108"/>
      <c r="C99" s="76" t="str">
        <f>IF(C81=C78,IF(OR(AND(C81&lt;&gt;"",C21&lt;&gt;""),AND(C81="",C21="")),"OK","Conta 2 não pode conter valores se a conta 6 estiver vazia."),"A conta 6. deve ser igual a conta 5.")</f>
        <v>OK</v>
      </c>
      <c r="D99" s="78"/>
    </row>
    <row r="100" spans="1:4" ht="12.75" customHeight="1" thickBot="1">
      <c r="A100" s="79"/>
      <c r="B100" s="80"/>
      <c r="C100" s="109"/>
      <c r="D100" s="110"/>
    </row>
    <row r="129" spans="3:6" ht="15">
      <c r="C129" s="89">
        <v>950000</v>
      </c>
      <c r="D129" s="90">
        <f>C129/1000</f>
        <v>950</v>
      </c>
      <c r="E129" s="90">
        <f>D129*0.2</f>
        <v>190</v>
      </c>
      <c r="F129" s="90">
        <f>D129*0.8</f>
        <v>760</v>
      </c>
    </row>
  </sheetData>
  <sheetProtection password="CD8E" sheet="1"/>
  <mergeCells count="14">
    <mergeCell ref="A97:B97"/>
    <mergeCell ref="A99:B99"/>
    <mergeCell ref="C100:D100"/>
    <mergeCell ref="A96:B96"/>
    <mergeCell ref="A92:D92"/>
    <mergeCell ref="A94:B94"/>
    <mergeCell ref="A95:B95"/>
    <mergeCell ref="A98:B98"/>
    <mergeCell ref="A1:D1"/>
    <mergeCell ref="A2:D2"/>
    <mergeCell ref="A3:D3"/>
    <mergeCell ref="C7:D7"/>
    <mergeCell ref="A11:B11"/>
    <mergeCell ref="C11:D11"/>
  </mergeCells>
  <dataValidations count="2">
    <dataValidation type="whole" operator="greaterThan" allowBlank="1" showInputMessage="1" showErrorMessage="1" sqref="D63:D70 D83:D90">
      <formula1>0</formula1>
    </dataValidation>
    <dataValidation type="whole" allowBlank="1" showInputMessage="1" showErrorMessage="1" sqref="D8">
      <formula1>1</formula1>
      <formula2>12</formula2>
    </dataValidation>
  </dataValidations>
  <hyperlinks>
    <hyperlink ref="C11:D11" location="ÁREA_DE_VERIFICAÇÃO_DOS_DADOS" display="ÁREA_DE_VERIFICAÇÃO_DOS_DADOS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3"/>
  <sheetViews>
    <sheetView showGridLines="0" zoomScalePageLayoutView="0" workbookViewId="0" topLeftCell="A1">
      <selection activeCell="D17" sqref="D17"/>
    </sheetView>
  </sheetViews>
  <sheetFormatPr defaultColWidth="3.140625" defaultRowHeight="15"/>
  <cols>
    <col min="1" max="1" width="3.140625" style="18" customWidth="1"/>
    <col min="2" max="2" width="9.00390625" style="14" bestFit="1" customWidth="1"/>
    <col min="3" max="3" width="51.57421875" style="18" customWidth="1"/>
    <col min="4" max="4" width="9.28125" style="16" customWidth="1"/>
    <col min="5" max="5" width="21.28125" style="17" customWidth="1"/>
    <col min="6" max="6" width="22.7109375" style="18" bestFit="1" customWidth="1"/>
    <col min="7" max="9" width="9.140625" style="18" customWidth="1"/>
    <col min="10" max="10" width="11.421875" style="18" bestFit="1" customWidth="1"/>
    <col min="11" max="255" width="9.140625" style="18" customWidth="1"/>
    <col min="256" max="16384" width="3.140625" style="18" customWidth="1"/>
  </cols>
  <sheetData>
    <row r="2" ht="18">
      <c r="C2" s="15" t="s">
        <v>98</v>
      </c>
    </row>
    <row r="4" spans="3:5" ht="11.25">
      <c r="C4" s="113" t="str">
        <f>"Nome da instituição: "&amp;Preenchimento!$B$4</f>
        <v>Nome da instituição: </v>
      </c>
      <c r="D4" s="113"/>
      <c r="E4" s="113"/>
    </row>
    <row r="9" spans="2:5" ht="11.25">
      <c r="B9" s="20"/>
      <c r="C9" s="21"/>
      <c r="D9" s="22"/>
      <c r="E9" s="23"/>
    </row>
    <row r="10" spans="2:5" ht="11.25">
      <c r="B10" s="24"/>
      <c r="C10" s="25"/>
      <c r="D10" s="26"/>
      <c r="E10" s="19"/>
    </row>
    <row r="11" ht="11.25">
      <c r="E11" s="25"/>
    </row>
    <row r="12" spans="2:10" ht="11.25">
      <c r="B12" s="28"/>
      <c r="E12" s="29"/>
      <c r="F12" s="30"/>
      <c r="G12" s="27"/>
      <c r="J12" s="27"/>
    </row>
    <row r="13" spans="2:10" ht="11.25">
      <c r="B13" s="83" t="s">
        <v>14</v>
      </c>
      <c r="C13" s="84" t="s">
        <v>99</v>
      </c>
      <c r="D13" s="85" t="s">
        <v>50</v>
      </c>
      <c r="E13" s="86">
        <f>SUM(E15:E16)</f>
        <v>0</v>
      </c>
      <c r="G13" s="27"/>
      <c r="J13" s="27"/>
    </row>
    <row r="14" spans="2:10" ht="11.25">
      <c r="B14" s="31"/>
      <c r="C14" s="32"/>
      <c r="D14" s="33"/>
      <c r="E14" s="34"/>
      <c r="G14" s="27"/>
      <c r="J14" s="27"/>
    </row>
    <row r="15" spans="2:10" ht="11.25">
      <c r="B15" s="28" t="s">
        <v>15</v>
      </c>
      <c r="C15" s="32" t="s">
        <v>65</v>
      </c>
      <c r="D15" s="36" t="s">
        <v>50</v>
      </c>
      <c r="E15" s="34">
        <f>VLOOKUP(B15,Preenchimento!$A$17:$D$90,3,0)</f>
        <v>0</v>
      </c>
      <c r="G15" s="27"/>
      <c r="J15" s="27"/>
    </row>
    <row r="16" spans="2:10" ht="11.25">
      <c r="B16" s="28" t="s">
        <v>17</v>
      </c>
      <c r="C16" s="32" t="s">
        <v>64</v>
      </c>
      <c r="D16" s="36" t="s">
        <v>50</v>
      </c>
      <c r="E16" s="34">
        <f>VLOOKUP(B16,Preenchimento!$A$17:$D$90,3,0)</f>
        <v>0</v>
      </c>
      <c r="G16" s="27"/>
      <c r="J16" s="27"/>
    </row>
    <row r="17" spans="2:10" ht="11.25">
      <c r="B17" s="28"/>
      <c r="C17" s="35"/>
      <c r="D17" s="36"/>
      <c r="E17" s="38"/>
      <c r="G17" s="27"/>
      <c r="J17" s="27"/>
    </row>
    <row r="18" spans="2:10" ht="11.25">
      <c r="B18" s="83" t="s">
        <v>22</v>
      </c>
      <c r="C18" s="84" t="s">
        <v>66</v>
      </c>
      <c r="D18" s="85" t="s">
        <v>50</v>
      </c>
      <c r="E18" s="86">
        <f>VLOOKUP(B18,Preenchimento!$A$17:$D$90,3,0)</f>
        <v>0</v>
      </c>
      <c r="G18" s="27"/>
      <c r="J18" s="27"/>
    </row>
    <row r="19" spans="2:10" ht="11.25">
      <c r="B19" s="28"/>
      <c r="C19" s="35"/>
      <c r="D19" s="36"/>
      <c r="E19" s="38"/>
      <c r="G19" s="27"/>
      <c r="J19" s="27"/>
    </row>
    <row r="20" spans="2:10" ht="11.25">
      <c r="B20" s="28" t="s">
        <v>21</v>
      </c>
      <c r="C20" s="32" t="s">
        <v>16</v>
      </c>
      <c r="D20" s="81" t="s">
        <v>50</v>
      </c>
      <c r="E20" s="34">
        <f>VLOOKUP(B20,Preenchimento!$A$17:$D$90,3,0)</f>
        <v>0</v>
      </c>
      <c r="G20" s="27"/>
      <c r="J20" s="27"/>
    </row>
    <row r="21" spans="2:10" ht="11.25">
      <c r="B21" s="28" t="s">
        <v>67</v>
      </c>
      <c r="C21" s="35" t="s">
        <v>68</v>
      </c>
      <c r="D21" s="36" t="s">
        <v>50</v>
      </c>
      <c r="E21" s="38">
        <f>VLOOKUP(B21,Preenchimento!$A$17:$D$90,3,0)</f>
        <v>0</v>
      </c>
      <c r="G21" s="27"/>
      <c r="J21" s="27"/>
    </row>
    <row r="22" spans="2:10" ht="11.25">
      <c r="B22" s="28" t="s">
        <v>121</v>
      </c>
      <c r="C22" s="35" t="s">
        <v>102</v>
      </c>
      <c r="D22" s="36" t="s">
        <v>50</v>
      </c>
      <c r="E22" s="38">
        <f>VLOOKUP(B22,Preenchimento!$A$17:$D$90,3,0)</f>
        <v>0</v>
      </c>
      <c r="G22" s="27"/>
      <c r="J22" s="27"/>
    </row>
    <row r="23" spans="2:10" ht="11.25">
      <c r="B23" s="28" t="s">
        <v>122</v>
      </c>
      <c r="C23" s="35" t="s">
        <v>103</v>
      </c>
      <c r="D23" s="36" t="s">
        <v>50</v>
      </c>
      <c r="E23" s="38">
        <f>VLOOKUP(B23,Preenchimento!$A$17:$D$90,3,0)</f>
        <v>0</v>
      </c>
      <c r="G23" s="27"/>
      <c r="J23" s="27"/>
    </row>
    <row r="24" spans="2:10" ht="11.25">
      <c r="B24" s="28" t="s">
        <v>123</v>
      </c>
      <c r="C24" s="35" t="s">
        <v>104</v>
      </c>
      <c r="D24" s="36" t="s">
        <v>50</v>
      </c>
      <c r="E24" s="38">
        <f>VLOOKUP(B24,Preenchimento!$A$17:$D$90,3,0)</f>
        <v>0</v>
      </c>
      <c r="G24" s="27"/>
      <c r="J24" s="27"/>
    </row>
    <row r="25" spans="2:10" ht="11.25">
      <c r="B25" s="28" t="s">
        <v>124</v>
      </c>
      <c r="C25" s="35" t="s">
        <v>105</v>
      </c>
      <c r="D25" s="36" t="s">
        <v>50</v>
      </c>
      <c r="E25" s="38">
        <f>VLOOKUP(B25,Preenchimento!$A$17:$D$90,3,0)</f>
        <v>0</v>
      </c>
      <c r="G25" s="27"/>
      <c r="J25" s="27"/>
    </row>
    <row r="26" spans="2:10" ht="11.25">
      <c r="B26" s="28" t="s">
        <v>69</v>
      </c>
      <c r="C26" s="35" t="s">
        <v>70</v>
      </c>
      <c r="D26" s="36" t="s">
        <v>50</v>
      </c>
      <c r="E26" s="38">
        <f>VLOOKUP(B26,Preenchimento!$A$17:$D$90,3,0)</f>
        <v>0</v>
      </c>
      <c r="G26" s="27"/>
      <c r="J26" s="27"/>
    </row>
    <row r="27" spans="2:10" ht="11.25">
      <c r="B27" s="28" t="s">
        <v>125</v>
      </c>
      <c r="C27" s="35" t="s">
        <v>106</v>
      </c>
      <c r="D27" s="36" t="s">
        <v>50</v>
      </c>
      <c r="E27" s="38">
        <f>VLOOKUP(B27,Preenchimento!$A$17:$D$90,3,0)</f>
        <v>0</v>
      </c>
      <c r="G27" s="27"/>
      <c r="J27" s="27"/>
    </row>
    <row r="28" spans="2:10" ht="11.25">
      <c r="B28" s="28" t="s">
        <v>126</v>
      </c>
      <c r="C28" s="35" t="s">
        <v>107</v>
      </c>
      <c r="D28" s="36" t="s">
        <v>50</v>
      </c>
      <c r="E28" s="38">
        <f>VLOOKUP(B28,Preenchimento!$A$17:$D$90,3,0)</f>
        <v>0</v>
      </c>
      <c r="G28" s="27"/>
      <c r="J28" s="27"/>
    </row>
    <row r="29" spans="2:10" ht="11.25">
      <c r="B29" s="28" t="s">
        <v>127</v>
      </c>
      <c r="C29" s="35" t="s">
        <v>108</v>
      </c>
      <c r="D29" s="36" t="s">
        <v>50</v>
      </c>
      <c r="E29" s="38">
        <f>VLOOKUP(B29,Preenchimento!$A$17:$D$90,3,0)</f>
        <v>0</v>
      </c>
      <c r="G29" s="27"/>
      <c r="J29" s="27"/>
    </row>
    <row r="30" spans="2:10" ht="11.25">
      <c r="B30" s="28" t="s">
        <v>128</v>
      </c>
      <c r="C30" s="35" t="s">
        <v>109</v>
      </c>
      <c r="D30" s="36" t="s">
        <v>50</v>
      </c>
      <c r="E30" s="38">
        <f>VLOOKUP(B30,Preenchimento!$A$17:$D$90,3,0)</f>
        <v>0</v>
      </c>
      <c r="G30" s="27"/>
      <c r="J30" s="27"/>
    </row>
    <row r="31" spans="2:10" ht="11.25">
      <c r="B31" s="28" t="s">
        <v>129</v>
      </c>
      <c r="C31" s="35" t="s">
        <v>110</v>
      </c>
      <c r="D31" s="36" t="s">
        <v>50</v>
      </c>
      <c r="E31" s="38">
        <f>VLOOKUP(B31,Preenchimento!$A$17:$D$90,3,0)</f>
        <v>0</v>
      </c>
      <c r="G31" s="27"/>
      <c r="J31" s="27"/>
    </row>
    <row r="32" spans="2:10" ht="11.25">
      <c r="B32" s="28" t="s">
        <v>130</v>
      </c>
      <c r="C32" s="35" t="s">
        <v>111</v>
      </c>
      <c r="D32" s="36" t="s">
        <v>50</v>
      </c>
      <c r="E32" s="38">
        <f>VLOOKUP(B32,Preenchimento!$A$17:$D$90,3,0)</f>
        <v>0</v>
      </c>
      <c r="G32" s="27"/>
      <c r="J32" s="27"/>
    </row>
    <row r="33" spans="2:10" ht="11.25">
      <c r="B33" s="28" t="s">
        <v>131</v>
      </c>
      <c r="C33" s="35" t="s">
        <v>112</v>
      </c>
      <c r="D33" s="36" t="s">
        <v>50</v>
      </c>
      <c r="E33" s="38">
        <f>VLOOKUP(B33,Preenchimento!$A$17:$D$90,3,0)</f>
        <v>0</v>
      </c>
      <c r="G33" s="27"/>
      <c r="J33" s="27"/>
    </row>
    <row r="34" spans="2:10" ht="11.25">
      <c r="B34" s="28" t="s">
        <v>132</v>
      </c>
      <c r="C34" s="35" t="s">
        <v>113</v>
      </c>
      <c r="D34" s="36" t="s">
        <v>50</v>
      </c>
      <c r="E34" s="38">
        <f>VLOOKUP(B34,Preenchimento!$A$17:$D$90,3,0)</f>
        <v>0</v>
      </c>
      <c r="G34" s="27"/>
      <c r="J34" s="27"/>
    </row>
    <row r="35" spans="2:10" ht="11.25">
      <c r="B35" s="28" t="s">
        <v>133</v>
      </c>
      <c r="C35" s="35" t="s">
        <v>114</v>
      </c>
      <c r="D35" s="36" t="s">
        <v>50</v>
      </c>
      <c r="E35" s="38">
        <f>VLOOKUP(B35,Preenchimento!$A$17:$D$90,3,0)</f>
        <v>0</v>
      </c>
      <c r="G35" s="27"/>
      <c r="J35" s="27"/>
    </row>
    <row r="36" spans="2:10" ht="11.25">
      <c r="B36" s="28" t="s">
        <v>134</v>
      </c>
      <c r="C36" s="35" t="s">
        <v>115</v>
      </c>
      <c r="D36" s="36" t="s">
        <v>50</v>
      </c>
      <c r="E36" s="38">
        <f>VLOOKUP(B36,Preenchimento!$A$17:$D$90,3,0)</f>
        <v>0</v>
      </c>
      <c r="G36" s="27"/>
      <c r="J36" s="27"/>
    </row>
    <row r="37" spans="2:10" ht="11.25">
      <c r="B37" s="28" t="s">
        <v>135</v>
      </c>
      <c r="C37" s="35" t="s">
        <v>116</v>
      </c>
      <c r="D37" s="36" t="s">
        <v>50</v>
      </c>
      <c r="E37" s="38">
        <f>VLOOKUP(B37,Preenchimento!$A$17:$D$90,3,0)</f>
        <v>0</v>
      </c>
      <c r="G37" s="27"/>
      <c r="J37" s="27"/>
    </row>
    <row r="38" spans="2:10" ht="11.25">
      <c r="B38" s="28" t="s">
        <v>136</v>
      </c>
      <c r="C38" s="35" t="s">
        <v>117</v>
      </c>
      <c r="D38" s="36" t="s">
        <v>50</v>
      </c>
      <c r="E38" s="38">
        <f>VLOOKUP(B38,Preenchimento!$A$17:$D$90,3,0)</f>
        <v>0</v>
      </c>
      <c r="G38" s="27"/>
      <c r="J38" s="27"/>
    </row>
    <row r="39" spans="2:10" ht="11.25">
      <c r="B39" s="28" t="s">
        <v>137</v>
      </c>
      <c r="C39" s="35" t="s">
        <v>118</v>
      </c>
      <c r="D39" s="36" t="s">
        <v>50</v>
      </c>
      <c r="E39" s="38">
        <f>VLOOKUP(B39,Preenchimento!$A$17:$D$90,3,0)</f>
        <v>0</v>
      </c>
      <c r="G39" s="27"/>
      <c r="J39" s="27"/>
    </row>
    <row r="40" spans="2:10" ht="11.25">
      <c r="B40" s="28" t="s">
        <v>138</v>
      </c>
      <c r="C40" s="35" t="s">
        <v>119</v>
      </c>
      <c r="D40" s="36" t="s">
        <v>50</v>
      </c>
      <c r="E40" s="38">
        <f>VLOOKUP(B40,Preenchimento!$A$17:$D$90,3,0)</f>
        <v>0</v>
      </c>
      <c r="G40" s="27"/>
      <c r="J40" s="27"/>
    </row>
    <row r="41" spans="2:10" ht="11.25">
      <c r="B41" s="28" t="s">
        <v>139</v>
      </c>
      <c r="C41" s="35" t="s">
        <v>120</v>
      </c>
      <c r="D41" s="36" t="s">
        <v>50</v>
      </c>
      <c r="E41" s="38">
        <f>VLOOKUP(B41,Preenchimento!$A$17:$D$90,3,0)</f>
        <v>0</v>
      </c>
      <c r="G41" s="27"/>
      <c r="J41" s="27"/>
    </row>
    <row r="42" spans="2:10" ht="11.25">
      <c r="B42" s="28" t="s">
        <v>71</v>
      </c>
      <c r="C42" s="35" t="s">
        <v>19</v>
      </c>
      <c r="D42" s="36" t="s">
        <v>50</v>
      </c>
      <c r="E42" s="38">
        <f>VLOOKUP(B42,Preenchimento!$A$17:$D$90,3,0)</f>
        <v>0</v>
      </c>
      <c r="G42" s="27"/>
      <c r="J42" s="27"/>
    </row>
    <row r="43" spans="2:10" ht="11.25">
      <c r="B43" s="28" t="s">
        <v>72</v>
      </c>
      <c r="C43" s="35" t="s">
        <v>74</v>
      </c>
      <c r="D43" s="36" t="s">
        <v>50</v>
      </c>
      <c r="E43" s="38">
        <f>VLOOKUP(B43,Preenchimento!$A$17:$D$90,3,0)</f>
        <v>0</v>
      </c>
      <c r="G43" s="27"/>
      <c r="J43" s="27"/>
    </row>
    <row r="44" spans="2:10" ht="11.25">
      <c r="B44" s="28" t="s">
        <v>73</v>
      </c>
      <c r="C44" s="35" t="s">
        <v>20</v>
      </c>
      <c r="D44" s="36" t="s">
        <v>50</v>
      </c>
      <c r="E44" s="38">
        <f>VLOOKUP(B44,Preenchimento!$A$17:$D$90,3,0)</f>
        <v>0</v>
      </c>
      <c r="G44" s="27"/>
      <c r="J44" s="27"/>
    </row>
    <row r="45" spans="2:10" ht="11.25">
      <c r="B45" s="28" t="s">
        <v>33</v>
      </c>
      <c r="C45" s="32" t="s">
        <v>75</v>
      </c>
      <c r="D45" s="81" t="s">
        <v>50</v>
      </c>
      <c r="E45" s="34">
        <f>VLOOKUP(B45,Preenchimento!$A$17:$D$90,3,0)</f>
        <v>0</v>
      </c>
      <c r="G45" s="27"/>
      <c r="J45" s="27"/>
    </row>
    <row r="46" spans="2:10" ht="11.25">
      <c r="B46" s="28" t="s">
        <v>34</v>
      </c>
      <c r="C46" s="32" t="s">
        <v>76</v>
      </c>
      <c r="D46" s="81" t="s">
        <v>50</v>
      </c>
      <c r="E46" s="34">
        <f>VLOOKUP(B46,Preenchimento!$A$17:$D$90,3,0)</f>
        <v>0</v>
      </c>
      <c r="G46" s="27"/>
      <c r="J46" s="27"/>
    </row>
    <row r="47" spans="2:10" ht="11.25">
      <c r="B47" s="28" t="s">
        <v>77</v>
      </c>
      <c r="C47" s="35" t="s">
        <v>45</v>
      </c>
      <c r="D47" s="36" t="s">
        <v>50</v>
      </c>
      <c r="E47" s="38">
        <f>VLOOKUP(B47,Preenchimento!$A$17:$D$90,3,0)</f>
        <v>0</v>
      </c>
      <c r="G47" s="27"/>
      <c r="J47" s="27"/>
    </row>
    <row r="48" spans="2:10" ht="11.25">
      <c r="B48" s="28" t="s">
        <v>78</v>
      </c>
      <c r="C48" s="35" t="s">
        <v>74</v>
      </c>
      <c r="D48" s="36" t="s">
        <v>50</v>
      </c>
      <c r="E48" s="38">
        <f>VLOOKUP(B48,Preenchimento!$A$17:$D$90,3,0)</f>
        <v>0</v>
      </c>
      <c r="G48" s="27"/>
      <c r="J48" s="27"/>
    </row>
    <row r="49" spans="2:10" ht="11.25">
      <c r="B49" s="28" t="s">
        <v>79</v>
      </c>
      <c r="C49" s="35" t="s">
        <v>18</v>
      </c>
      <c r="D49" s="36" t="s">
        <v>50</v>
      </c>
      <c r="E49" s="38">
        <f>VLOOKUP(B49,Preenchimento!$A$17:$D$90,3,0)</f>
        <v>0</v>
      </c>
      <c r="G49" s="27"/>
      <c r="J49" s="27"/>
    </row>
    <row r="50" spans="2:10" ht="11.25">
      <c r="B50" s="28" t="s">
        <v>80</v>
      </c>
      <c r="C50" s="35" t="s">
        <v>20</v>
      </c>
      <c r="D50" s="36" t="s">
        <v>50</v>
      </c>
      <c r="E50" s="38">
        <f>VLOOKUP(B50,Preenchimento!$A$17:$D$90,3,0)</f>
        <v>0</v>
      </c>
      <c r="G50" s="27"/>
      <c r="J50" s="27"/>
    </row>
    <row r="51" spans="2:10" ht="11.25">
      <c r="B51" s="28" t="s">
        <v>61</v>
      </c>
      <c r="C51" s="32" t="s">
        <v>81</v>
      </c>
      <c r="D51" s="81" t="s">
        <v>50</v>
      </c>
      <c r="E51" s="34">
        <f>VLOOKUP(B51,Preenchimento!$A$17:$D$90,3,0)</f>
        <v>0</v>
      </c>
      <c r="G51" s="27"/>
      <c r="J51" s="27"/>
    </row>
    <row r="52" spans="2:10" ht="11.25">
      <c r="B52" s="28" t="s">
        <v>82</v>
      </c>
      <c r="C52" s="35" t="s">
        <v>85</v>
      </c>
      <c r="D52" s="36" t="s">
        <v>50</v>
      </c>
      <c r="E52" s="38">
        <f>VLOOKUP(B52,Preenchimento!$A$17:$D$90,3,0)</f>
        <v>0</v>
      </c>
      <c r="G52" s="27"/>
      <c r="J52" s="27"/>
    </row>
    <row r="53" spans="2:10" ht="11.25">
      <c r="B53" s="28" t="s">
        <v>83</v>
      </c>
      <c r="C53" s="35" t="s">
        <v>86</v>
      </c>
      <c r="D53" s="36" t="s">
        <v>50</v>
      </c>
      <c r="E53" s="38">
        <f>VLOOKUP(B53,Preenchimento!$A$17:$D$90,3,0)</f>
        <v>0</v>
      </c>
      <c r="G53" s="27"/>
      <c r="J53" s="27"/>
    </row>
    <row r="54" spans="2:10" ht="11.25">
      <c r="B54" s="28" t="s">
        <v>84</v>
      </c>
      <c r="C54" s="35" t="s">
        <v>20</v>
      </c>
      <c r="D54" s="36" t="s">
        <v>50</v>
      </c>
      <c r="E54" s="38">
        <f>VLOOKUP(B54,Preenchimento!$A$17:$D$90,3,0)</f>
        <v>0</v>
      </c>
      <c r="G54" s="27"/>
      <c r="J54" s="27"/>
    </row>
    <row r="55" spans="2:10" ht="11.25">
      <c r="B55" s="28" t="s">
        <v>62</v>
      </c>
      <c r="C55" s="32" t="s">
        <v>88</v>
      </c>
      <c r="D55" s="81" t="s">
        <v>50</v>
      </c>
      <c r="E55" s="34">
        <f>VLOOKUP(B55,Preenchimento!$A$17:$D$90,3,0)</f>
        <v>0</v>
      </c>
      <c r="G55" s="27"/>
      <c r="J55" s="27"/>
    </row>
    <row r="56" spans="2:10" ht="11.25">
      <c r="B56" s="28" t="s">
        <v>87</v>
      </c>
      <c r="C56" s="32" t="s">
        <v>20</v>
      </c>
      <c r="D56" s="81" t="s">
        <v>50</v>
      </c>
      <c r="E56" s="34">
        <f>VLOOKUP(B56,Preenchimento!$A$17:$D$90,3,0)</f>
        <v>0</v>
      </c>
      <c r="G56" s="27"/>
      <c r="J56" s="27"/>
    </row>
    <row r="57" spans="2:10" ht="11.25">
      <c r="B57" s="28"/>
      <c r="C57" s="35"/>
      <c r="D57" s="36"/>
      <c r="E57" s="37"/>
      <c r="G57" s="27"/>
      <c r="J57" s="27"/>
    </row>
    <row r="58" spans="2:10" ht="11.25">
      <c r="B58" s="83" t="s">
        <v>23</v>
      </c>
      <c r="C58" s="84" t="s">
        <v>25</v>
      </c>
      <c r="D58" s="85" t="s">
        <v>50</v>
      </c>
      <c r="E58" s="86">
        <f>VLOOKUP(B58,Preenchimento!$A$17:$D$90,3,0)</f>
        <v>0</v>
      </c>
      <c r="G58" s="27"/>
      <c r="J58" s="27"/>
    </row>
    <row r="59" spans="2:10" ht="11.25">
      <c r="B59" s="28" t="s">
        <v>24</v>
      </c>
      <c r="C59" s="32" t="s">
        <v>26</v>
      </c>
      <c r="D59" s="81" t="s">
        <v>50</v>
      </c>
      <c r="E59" s="34">
        <f>VLOOKUP(B59,Preenchimento!$A$17:$D$90,3,0)</f>
        <v>0</v>
      </c>
      <c r="G59" s="27"/>
      <c r="J59" s="27"/>
    </row>
    <row r="60" spans="2:10" ht="11.25">
      <c r="B60" s="28" t="s">
        <v>51</v>
      </c>
      <c r="C60" s="35" t="s">
        <v>37</v>
      </c>
      <c r="D60" s="36" t="s">
        <v>50</v>
      </c>
      <c r="E60" s="38">
        <f>VLOOKUP(B60,Preenchimento!$A$17:$D$90,3,0)</f>
        <v>0</v>
      </c>
      <c r="G60" s="27"/>
      <c r="J60" s="27"/>
    </row>
    <row r="61" spans="2:10" ht="11.25">
      <c r="B61" s="28" t="s">
        <v>52</v>
      </c>
      <c r="C61" s="35" t="s">
        <v>27</v>
      </c>
      <c r="D61" s="36" t="s">
        <v>50</v>
      </c>
      <c r="E61" s="38">
        <f>VLOOKUP(B61,Preenchimento!$A$17:$D$90,3,0)</f>
        <v>0</v>
      </c>
      <c r="G61" s="27"/>
      <c r="J61" s="27"/>
    </row>
    <row r="62" spans="2:10" ht="11.25">
      <c r="B62" s="28" t="s">
        <v>46</v>
      </c>
      <c r="C62" s="32" t="s">
        <v>28</v>
      </c>
      <c r="D62" s="81" t="s">
        <v>50</v>
      </c>
      <c r="E62" s="34">
        <f>VLOOKUP(B62,Preenchimento!$A$17:$D$90,3,0)</f>
        <v>0</v>
      </c>
      <c r="G62" s="27"/>
      <c r="J62" s="27"/>
    </row>
    <row r="63" spans="2:10" ht="11.25">
      <c r="B63" s="28" t="s">
        <v>47</v>
      </c>
      <c r="C63" s="32" t="s">
        <v>56</v>
      </c>
      <c r="D63" s="81" t="s">
        <v>50</v>
      </c>
      <c r="E63" s="34">
        <f>VLOOKUP(B63,Preenchimento!$A$17:$D$90,3,0)</f>
        <v>0</v>
      </c>
      <c r="G63" s="27"/>
      <c r="J63" s="27"/>
    </row>
    <row r="64" spans="2:10" ht="11.25">
      <c r="B64" s="28" t="s">
        <v>101</v>
      </c>
      <c r="C64" s="32" t="s">
        <v>29</v>
      </c>
      <c r="D64" s="81" t="s">
        <v>50</v>
      </c>
      <c r="E64" s="34">
        <f>VLOOKUP(B64,Preenchimento!$A$17:$D$90,3,0)</f>
        <v>0</v>
      </c>
      <c r="G64" s="27"/>
      <c r="J64" s="27"/>
    </row>
    <row r="65" spans="2:10" ht="11.25">
      <c r="B65" s="28" t="s">
        <v>53</v>
      </c>
      <c r="C65" s="32" t="s">
        <v>30</v>
      </c>
      <c r="D65" s="81" t="s">
        <v>50</v>
      </c>
      <c r="E65" s="34">
        <f>VLOOKUP(B65,Preenchimento!$A$17:$D$90,3,0)</f>
        <v>0</v>
      </c>
      <c r="G65" s="27"/>
      <c r="J65" s="27"/>
    </row>
    <row r="66" spans="2:10" ht="11.25">
      <c r="B66" s="28" t="s">
        <v>58</v>
      </c>
      <c r="C66" s="32" t="s">
        <v>31</v>
      </c>
      <c r="D66" s="81" t="s">
        <v>50</v>
      </c>
      <c r="E66" s="34">
        <f>VLOOKUP(B66,Preenchimento!$A$17:$D$90,3,0)</f>
        <v>0</v>
      </c>
      <c r="G66" s="27"/>
      <c r="J66" s="27"/>
    </row>
    <row r="67" spans="2:10" ht="11.25">
      <c r="B67" s="28" t="s">
        <v>59</v>
      </c>
      <c r="C67" s="32" t="s">
        <v>32</v>
      </c>
      <c r="D67" s="81" t="s">
        <v>50</v>
      </c>
      <c r="E67" s="34">
        <f>VLOOKUP(B67,Preenchimento!$A$17:$D$90,3,0)</f>
        <v>0</v>
      </c>
      <c r="G67" s="27"/>
      <c r="J67" s="27"/>
    </row>
    <row r="68" spans="2:10" ht="11.25">
      <c r="B68" s="28"/>
      <c r="E68" s="29"/>
      <c r="G68" s="27"/>
      <c r="J68" s="27"/>
    </row>
    <row r="69" spans="2:10" ht="11.25">
      <c r="B69" s="83" t="s">
        <v>100</v>
      </c>
      <c r="C69" s="84" t="s">
        <v>90</v>
      </c>
      <c r="D69" s="85"/>
      <c r="E69" s="86">
        <f>VLOOKUP(B69,Preenchimento!$A$17:$D$90,3,0)</f>
        <v>0</v>
      </c>
      <c r="G69" s="27"/>
      <c r="J69" s="27"/>
    </row>
    <row r="70" spans="2:10" ht="11.25">
      <c r="B70" s="28" t="s">
        <v>35</v>
      </c>
      <c r="C70" s="32" t="s">
        <v>65</v>
      </c>
      <c r="D70" s="36" t="s">
        <v>54</v>
      </c>
      <c r="E70" s="38">
        <f>VLOOKUP(B70,Preenchimento!$A$17:$D$90,3,0)</f>
        <v>0</v>
      </c>
      <c r="G70" s="27"/>
      <c r="J70" s="27"/>
    </row>
    <row r="71" spans="2:10" ht="11.25">
      <c r="B71" s="28" t="s">
        <v>36</v>
      </c>
      <c r="C71" s="32" t="s">
        <v>64</v>
      </c>
      <c r="D71" s="36" t="s">
        <v>54</v>
      </c>
      <c r="E71" s="38">
        <f>VLOOKUP(B71,Preenchimento!$A$17:$D$90,3,0)</f>
        <v>0</v>
      </c>
      <c r="G71" s="27"/>
      <c r="J71" s="27"/>
    </row>
    <row r="72" spans="2:10" ht="11.25">
      <c r="B72" s="28"/>
      <c r="C72" s="35"/>
      <c r="D72" s="36"/>
      <c r="E72" s="38"/>
      <c r="G72" s="27"/>
      <c r="J72" s="27"/>
    </row>
    <row r="73" spans="2:10" ht="11.25">
      <c r="B73" s="28"/>
      <c r="C73" s="32"/>
      <c r="D73" s="36"/>
      <c r="E73" s="38"/>
      <c r="G73" s="27"/>
      <c r="J73" s="27"/>
    </row>
    <row r="74" spans="2:10" ht="11.25">
      <c r="B74" s="83" t="s">
        <v>55</v>
      </c>
      <c r="C74" s="84" t="s">
        <v>89</v>
      </c>
      <c r="D74" s="85" t="s">
        <v>54</v>
      </c>
      <c r="E74" s="86">
        <f>VLOOKUP(B74,Preenchimento!$A$17:$D$90,3,0)</f>
        <v>0</v>
      </c>
      <c r="G74" s="27"/>
      <c r="J74" s="27"/>
    </row>
    <row r="75" spans="2:10" ht="11.25">
      <c r="B75" s="28"/>
      <c r="C75" s="32"/>
      <c r="D75" s="36"/>
      <c r="E75" s="38"/>
      <c r="G75" s="27"/>
      <c r="J75" s="27"/>
    </row>
    <row r="76" spans="2:10" ht="11.25">
      <c r="B76" s="28"/>
      <c r="C76" s="32"/>
      <c r="D76" s="36"/>
      <c r="E76" s="38"/>
      <c r="G76" s="27"/>
      <c r="J76" s="27"/>
    </row>
    <row r="77" spans="2:10" ht="11.25">
      <c r="B77" s="83" t="s">
        <v>38</v>
      </c>
      <c r="C77" s="84" t="s">
        <v>96</v>
      </c>
      <c r="D77" s="85" t="s">
        <v>54</v>
      </c>
      <c r="E77" s="86">
        <f>VLOOKUP(B77,Preenchimento!$A$17:$D$90,3,0)</f>
        <v>0</v>
      </c>
      <c r="G77" s="27"/>
      <c r="J77" s="27"/>
    </row>
    <row r="78" spans="2:10" ht="11.25">
      <c r="B78" s="28" t="s">
        <v>39</v>
      </c>
      <c r="C78" s="32" t="s">
        <v>26</v>
      </c>
      <c r="D78" s="81" t="s">
        <v>54</v>
      </c>
      <c r="E78" s="34">
        <f>VLOOKUP(B78,Preenchimento!$A$17:$D$90,3,0)</f>
        <v>0</v>
      </c>
      <c r="G78" s="27"/>
      <c r="J78" s="27"/>
    </row>
    <row r="79" spans="2:10" ht="11.25">
      <c r="B79" s="28" t="s">
        <v>91</v>
      </c>
      <c r="C79" s="35" t="s">
        <v>37</v>
      </c>
      <c r="D79" s="36" t="s">
        <v>54</v>
      </c>
      <c r="E79" s="38">
        <f>VLOOKUP(B79,Preenchimento!$A$17:$D$90,3,0)</f>
        <v>0</v>
      </c>
      <c r="G79" s="27"/>
      <c r="J79" s="27"/>
    </row>
    <row r="80" spans="2:10" ht="11.25">
      <c r="B80" s="28" t="s">
        <v>92</v>
      </c>
      <c r="C80" s="35" t="s">
        <v>27</v>
      </c>
      <c r="D80" s="36" t="s">
        <v>54</v>
      </c>
      <c r="E80" s="38">
        <f>VLOOKUP(B80,Preenchimento!$A$17:$D$90,3,0)</f>
        <v>0</v>
      </c>
      <c r="G80" s="27"/>
      <c r="J80" s="27"/>
    </row>
    <row r="81" spans="2:10" ht="11.25">
      <c r="B81" s="28" t="s">
        <v>40</v>
      </c>
      <c r="C81" s="32" t="s">
        <v>28</v>
      </c>
      <c r="D81" s="81" t="s">
        <v>54</v>
      </c>
      <c r="E81" s="34">
        <f>VLOOKUP(B81,Preenchimento!$A$17:$D$90,3,0)</f>
        <v>0</v>
      </c>
      <c r="G81" s="27"/>
      <c r="J81" s="27"/>
    </row>
    <row r="82" spans="2:10" ht="11.25">
      <c r="B82" s="28" t="s">
        <v>48</v>
      </c>
      <c r="C82" s="32" t="s">
        <v>56</v>
      </c>
      <c r="D82" s="81" t="s">
        <v>54</v>
      </c>
      <c r="E82" s="34">
        <f>VLOOKUP(B82,Preenchimento!$A$17:$D$90,3,0)</f>
        <v>0</v>
      </c>
      <c r="G82" s="27"/>
      <c r="J82" s="27"/>
    </row>
    <row r="83" spans="2:10" ht="11.25">
      <c r="B83" s="28" t="s">
        <v>49</v>
      </c>
      <c r="C83" s="32" t="s">
        <v>29</v>
      </c>
      <c r="D83" s="81" t="s">
        <v>54</v>
      </c>
      <c r="E83" s="34">
        <f>VLOOKUP(B83,Preenchimento!$A$17:$D$90,3,0)</f>
        <v>0</v>
      </c>
      <c r="G83" s="27"/>
      <c r="J83" s="27"/>
    </row>
    <row r="84" spans="2:10" ht="11.25">
      <c r="B84" s="28" t="s">
        <v>93</v>
      </c>
      <c r="C84" s="32" t="s">
        <v>30</v>
      </c>
      <c r="D84" s="81" t="s">
        <v>54</v>
      </c>
      <c r="E84" s="34">
        <f>VLOOKUP(B84,Preenchimento!$A$17:$D$90,3,0)</f>
        <v>0</v>
      </c>
      <c r="G84" s="27"/>
      <c r="J84" s="27"/>
    </row>
    <row r="85" spans="2:10" ht="11.25">
      <c r="B85" s="28" t="s">
        <v>94</v>
      </c>
      <c r="C85" s="32" t="s">
        <v>31</v>
      </c>
      <c r="D85" s="81" t="s">
        <v>54</v>
      </c>
      <c r="E85" s="34">
        <f>VLOOKUP(B85,Preenchimento!$A$17:$D$90,3,0)</f>
        <v>0</v>
      </c>
      <c r="G85" s="27"/>
      <c r="J85" s="27"/>
    </row>
    <row r="86" spans="2:10" ht="11.25">
      <c r="B86" s="28" t="s">
        <v>95</v>
      </c>
      <c r="C86" s="32" t="s">
        <v>32</v>
      </c>
      <c r="D86" s="81" t="s">
        <v>54</v>
      </c>
      <c r="E86" s="34">
        <f>VLOOKUP(B86,Preenchimento!$A$17:$D$90,3,0)</f>
        <v>0</v>
      </c>
      <c r="G86" s="27"/>
      <c r="J86" s="27"/>
    </row>
    <row r="87" spans="2:10" ht="11.25">
      <c r="B87" s="18"/>
      <c r="D87" s="18"/>
      <c r="E87" s="18"/>
      <c r="G87" s="27"/>
      <c r="J87" s="27"/>
    </row>
    <row r="88" spans="2:10" ht="11.25">
      <c r="B88" s="18"/>
      <c r="D88" s="18"/>
      <c r="E88" s="18"/>
      <c r="G88" s="27"/>
      <c r="J88" s="27"/>
    </row>
    <row r="89" spans="2:10" ht="11.25">
      <c r="B89" s="18"/>
      <c r="D89" s="18"/>
      <c r="E89" s="18"/>
      <c r="J89" s="27"/>
    </row>
    <row r="90" spans="2:10" ht="11.25">
      <c r="B90" s="18"/>
      <c r="D90" s="18"/>
      <c r="E90" s="18"/>
      <c r="J90" s="27"/>
    </row>
    <row r="91" spans="2:10" ht="11.25">
      <c r="B91" s="18"/>
      <c r="D91" s="18"/>
      <c r="E91" s="18"/>
      <c r="J91" s="27"/>
    </row>
    <row r="92" spans="2:10" ht="11.25">
      <c r="B92" s="18"/>
      <c r="D92" s="18"/>
      <c r="E92" s="18"/>
      <c r="J92" s="27"/>
    </row>
    <row r="93" spans="2:10" ht="11.25">
      <c r="B93" s="18"/>
      <c r="D93" s="18"/>
      <c r="E93" s="18"/>
      <c r="J93" s="27"/>
    </row>
  </sheetData>
  <sheetProtection password="CD8E" sheet="1"/>
  <mergeCells count="1">
    <mergeCell ref="C4:E4"/>
  </mergeCells>
  <printOptions horizontalCentered="1"/>
  <pageMargins left="0.31496062992125984" right="0.2755905511811024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20.00390625" style="0" customWidth="1"/>
    <col min="6" max="6" width="15.8515625" style="0" bestFit="1" customWidth="1"/>
  </cols>
  <sheetData>
    <row r="1" spans="1:6" ht="15">
      <c r="A1" s="13" t="str">
        <f>TEXT(Preenchimento!$D$4,"000000")</f>
        <v>000000</v>
      </c>
      <c r="B1" s="12">
        <f>Preenchimento!$D$8</f>
        <v>0</v>
      </c>
      <c r="C1" s="12">
        <f>Preenchimento!$D$9</f>
        <v>0</v>
      </c>
      <c r="D1" t="s">
        <v>14</v>
      </c>
      <c r="E1" s="88">
        <f>VLOOKUP(D1,Preenchimento!$A$16:$C$90,3,0)</f>
        <v>0</v>
      </c>
      <c r="F1" s="11">
        <f ca="1">NOW()</f>
        <v>43479.43227638889</v>
      </c>
    </row>
    <row r="2" spans="1:6" ht="15">
      <c r="A2" s="13" t="str">
        <f>TEXT(Preenchimento!$D$4,"000000")</f>
        <v>000000</v>
      </c>
      <c r="B2" s="12">
        <f>Preenchimento!$D$8</f>
        <v>0</v>
      </c>
      <c r="C2" s="12">
        <f>Preenchimento!$D$9</f>
        <v>0</v>
      </c>
      <c r="D2" t="s">
        <v>15</v>
      </c>
      <c r="E2" s="88">
        <f>VLOOKUP(D2,Preenchimento!$A$16:$C$90,3,0)</f>
        <v>0</v>
      </c>
      <c r="F2" s="11">
        <f aca="true" ca="1" t="shared" si="0" ref="F2:F65">NOW()</f>
        <v>43479.43227638889</v>
      </c>
    </row>
    <row r="3" spans="1:6" ht="15">
      <c r="A3" s="13" t="str">
        <f>TEXT(Preenchimento!$D$4,"000000")</f>
        <v>000000</v>
      </c>
      <c r="B3" s="12">
        <f>Preenchimento!$D$8</f>
        <v>0</v>
      </c>
      <c r="C3" s="12">
        <f>Preenchimento!$D$9</f>
        <v>0</v>
      </c>
      <c r="D3" t="s">
        <v>17</v>
      </c>
      <c r="E3" s="88">
        <f>VLOOKUP(D3,Preenchimento!$A$16:$C$90,3,0)</f>
        <v>0</v>
      </c>
      <c r="F3" s="11">
        <f ca="1" t="shared" si="0"/>
        <v>43479.43227638889</v>
      </c>
    </row>
    <row r="4" spans="1:6" ht="15">
      <c r="A4" s="13" t="str">
        <f>TEXT(Preenchimento!$D$4,"000000")</f>
        <v>000000</v>
      </c>
      <c r="B4" s="12">
        <f>Preenchimento!$D$8</f>
        <v>0</v>
      </c>
      <c r="C4" s="12">
        <f>Preenchimento!$D$9</f>
        <v>0</v>
      </c>
      <c r="D4" t="s">
        <v>22</v>
      </c>
      <c r="E4" s="88">
        <f>VLOOKUP(D4,Preenchimento!$A$16:$C$90,3,0)</f>
        <v>0</v>
      </c>
      <c r="F4" s="11">
        <f ca="1" t="shared" si="0"/>
        <v>43479.43227638889</v>
      </c>
    </row>
    <row r="5" spans="1:6" ht="15">
      <c r="A5" s="13" t="str">
        <f>TEXT(Preenchimento!$D$4,"000000")</f>
        <v>000000</v>
      </c>
      <c r="B5" s="12">
        <f>Preenchimento!$D$8</f>
        <v>0</v>
      </c>
      <c r="C5" s="12">
        <f>Preenchimento!$D$9</f>
        <v>0</v>
      </c>
      <c r="D5" t="s">
        <v>21</v>
      </c>
      <c r="E5" s="88">
        <f>VLOOKUP(D5,Preenchimento!$A$16:$C$90,3,0)</f>
        <v>0</v>
      </c>
      <c r="F5" s="11">
        <f ca="1" t="shared" si="0"/>
        <v>43479.43227638889</v>
      </c>
    </row>
    <row r="6" spans="1:6" ht="15">
      <c r="A6" s="13" t="str">
        <f>TEXT(Preenchimento!$D$4,"000000")</f>
        <v>000000</v>
      </c>
      <c r="B6" s="12">
        <f>Preenchimento!$D$8</f>
        <v>0</v>
      </c>
      <c r="C6" s="12">
        <f>Preenchimento!$D$9</f>
        <v>0</v>
      </c>
      <c r="D6" t="s">
        <v>67</v>
      </c>
      <c r="E6" s="88">
        <f>VLOOKUP(D6,Preenchimento!$A$16:$C$90,3,0)</f>
        <v>0</v>
      </c>
      <c r="F6" s="11">
        <f ca="1" t="shared" si="0"/>
        <v>43479.43227638889</v>
      </c>
    </row>
    <row r="7" spans="1:6" ht="15">
      <c r="A7" s="13" t="str">
        <f>TEXT(Preenchimento!$D$4,"000000")</f>
        <v>000000</v>
      </c>
      <c r="B7" s="12">
        <f>Preenchimento!$D$8</f>
        <v>0</v>
      </c>
      <c r="C7" s="12">
        <f>Preenchimento!$D$9</f>
        <v>0</v>
      </c>
      <c r="D7" t="s">
        <v>121</v>
      </c>
      <c r="E7" s="88">
        <f>VLOOKUP(D7,Preenchimento!$A$16:$C$90,3,0)</f>
        <v>0</v>
      </c>
      <c r="F7" s="11">
        <f ca="1" t="shared" si="0"/>
        <v>43479.43227615741</v>
      </c>
    </row>
    <row r="8" spans="1:6" ht="15">
      <c r="A8" s="13" t="str">
        <f>TEXT(Preenchimento!$D$4,"000000")</f>
        <v>000000</v>
      </c>
      <c r="B8" s="12">
        <f>Preenchimento!$D$8</f>
        <v>0</v>
      </c>
      <c r="C8" s="12">
        <f>Preenchimento!$D$9</f>
        <v>0</v>
      </c>
      <c r="D8" t="s">
        <v>122</v>
      </c>
      <c r="E8" s="88">
        <f>VLOOKUP(D8,Preenchimento!$A$16:$C$90,3,0)</f>
        <v>0</v>
      </c>
      <c r="F8" s="11">
        <f ca="1" t="shared" si="0"/>
        <v>43479.43227615741</v>
      </c>
    </row>
    <row r="9" spans="1:6" ht="15">
      <c r="A9" s="13" t="str">
        <f>TEXT(Preenchimento!$D$4,"000000")</f>
        <v>000000</v>
      </c>
      <c r="B9" s="12">
        <f>Preenchimento!$D$8</f>
        <v>0</v>
      </c>
      <c r="C9" s="12">
        <f>Preenchimento!$D$9</f>
        <v>0</v>
      </c>
      <c r="D9" t="s">
        <v>123</v>
      </c>
      <c r="E9" s="88">
        <f>VLOOKUP(D9,Preenchimento!$A$16:$C$90,3,0)</f>
        <v>0</v>
      </c>
      <c r="F9" s="11">
        <f ca="1" t="shared" si="0"/>
        <v>43479.43227615741</v>
      </c>
    </row>
    <row r="10" spans="1:6" ht="15">
      <c r="A10" s="13" t="str">
        <f>TEXT(Preenchimento!$D$4,"000000")</f>
        <v>000000</v>
      </c>
      <c r="B10" s="12">
        <f>Preenchimento!$D$8</f>
        <v>0</v>
      </c>
      <c r="C10" s="12">
        <f>Preenchimento!$D$9</f>
        <v>0</v>
      </c>
      <c r="D10" t="s">
        <v>124</v>
      </c>
      <c r="E10" s="88">
        <f>VLOOKUP(D10,Preenchimento!$A$16:$C$90,3,0)</f>
        <v>0</v>
      </c>
      <c r="F10" s="11">
        <f ca="1" t="shared" si="0"/>
        <v>43479.43227638889</v>
      </c>
    </row>
    <row r="11" spans="1:6" ht="15">
      <c r="A11" s="13" t="str">
        <f>TEXT(Preenchimento!$D$4,"000000")</f>
        <v>000000</v>
      </c>
      <c r="B11" s="12">
        <f>Preenchimento!$D$8</f>
        <v>0</v>
      </c>
      <c r="C11" s="12">
        <f>Preenchimento!$D$9</f>
        <v>0</v>
      </c>
      <c r="D11" t="s">
        <v>69</v>
      </c>
      <c r="E11" s="88">
        <f>VLOOKUP(D11,Preenchimento!$A$16:$C$90,3,0)</f>
        <v>0</v>
      </c>
      <c r="F11" s="11">
        <f ca="1" t="shared" si="0"/>
        <v>43479.43227638889</v>
      </c>
    </row>
    <row r="12" spans="1:6" ht="15">
      <c r="A12" s="13" t="str">
        <f>TEXT(Preenchimento!$D$4,"000000")</f>
        <v>000000</v>
      </c>
      <c r="B12" s="12">
        <f>Preenchimento!$D$8</f>
        <v>0</v>
      </c>
      <c r="C12" s="12">
        <f>Preenchimento!$D$9</f>
        <v>0</v>
      </c>
      <c r="D12" t="s">
        <v>125</v>
      </c>
      <c r="E12" s="88">
        <f>VLOOKUP(D12,Preenchimento!$A$16:$C$90,3,0)</f>
        <v>0</v>
      </c>
      <c r="F12" s="11">
        <f ca="1" t="shared" si="0"/>
        <v>43479.43227638889</v>
      </c>
    </row>
    <row r="13" spans="1:6" ht="15">
      <c r="A13" s="13" t="str">
        <f>TEXT(Preenchimento!$D$4,"000000")</f>
        <v>000000</v>
      </c>
      <c r="B13" s="12">
        <f>Preenchimento!$D$8</f>
        <v>0</v>
      </c>
      <c r="C13" s="12">
        <f>Preenchimento!$D$9</f>
        <v>0</v>
      </c>
      <c r="D13" t="s">
        <v>126</v>
      </c>
      <c r="E13" s="88">
        <f>VLOOKUP(D13,Preenchimento!$A$16:$C$90,3,0)</f>
        <v>0</v>
      </c>
      <c r="F13" s="11">
        <f ca="1" t="shared" si="0"/>
        <v>43479.43227638889</v>
      </c>
    </row>
    <row r="14" spans="1:6" ht="15">
      <c r="A14" s="13" t="str">
        <f>TEXT(Preenchimento!$D$4,"000000")</f>
        <v>000000</v>
      </c>
      <c r="B14" s="12">
        <f>Preenchimento!$D$8</f>
        <v>0</v>
      </c>
      <c r="C14" s="12">
        <f>Preenchimento!$D$9</f>
        <v>0</v>
      </c>
      <c r="D14" t="s">
        <v>127</v>
      </c>
      <c r="E14" s="88">
        <f>VLOOKUP(D14,Preenchimento!$A$16:$C$90,3,0)</f>
        <v>0</v>
      </c>
      <c r="F14" s="11">
        <f ca="1" t="shared" si="0"/>
        <v>43479.43227615741</v>
      </c>
    </row>
    <row r="15" spans="1:6" ht="15">
      <c r="A15" s="13" t="str">
        <f>TEXT(Preenchimento!$D$4,"000000")</f>
        <v>000000</v>
      </c>
      <c r="B15" s="12">
        <f>Preenchimento!$D$8</f>
        <v>0</v>
      </c>
      <c r="C15" s="12">
        <f>Preenchimento!$D$9</f>
        <v>0</v>
      </c>
      <c r="D15" t="s">
        <v>128</v>
      </c>
      <c r="E15" s="88">
        <f>VLOOKUP(D15,Preenchimento!$A$16:$C$90,3,0)</f>
        <v>0</v>
      </c>
      <c r="F15" s="11">
        <f ca="1" t="shared" si="0"/>
        <v>43479.43227615741</v>
      </c>
    </row>
    <row r="16" spans="1:6" ht="15">
      <c r="A16" s="13" t="str">
        <f>TEXT(Preenchimento!$D$4,"000000")</f>
        <v>000000</v>
      </c>
      <c r="B16" s="12">
        <f>Preenchimento!$D$8</f>
        <v>0</v>
      </c>
      <c r="C16" s="12">
        <f>Preenchimento!$D$9</f>
        <v>0</v>
      </c>
      <c r="D16" t="s">
        <v>129</v>
      </c>
      <c r="E16" s="88">
        <f>VLOOKUP(D16,Preenchimento!$A$16:$C$90,3,0)</f>
        <v>0</v>
      </c>
      <c r="F16" s="11">
        <f ca="1" t="shared" si="0"/>
        <v>43479.43227615741</v>
      </c>
    </row>
    <row r="17" spans="1:6" ht="15">
      <c r="A17" s="13" t="str">
        <f>TEXT(Preenchimento!$D$4,"000000")</f>
        <v>000000</v>
      </c>
      <c r="B17" s="12">
        <f>Preenchimento!$D$8</f>
        <v>0</v>
      </c>
      <c r="C17" s="12">
        <f>Preenchimento!$D$9</f>
        <v>0</v>
      </c>
      <c r="D17" t="s">
        <v>130</v>
      </c>
      <c r="E17" s="88">
        <f>VLOOKUP(D17,Preenchimento!$A$16:$C$90,3,0)</f>
        <v>0</v>
      </c>
      <c r="F17" s="11">
        <f ca="1" t="shared" si="0"/>
        <v>43479.43227615741</v>
      </c>
    </row>
    <row r="18" spans="1:6" ht="15">
      <c r="A18" s="13" t="str">
        <f>TEXT(Preenchimento!$D$4,"000000")</f>
        <v>000000</v>
      </c>
      <c r="B18" s="12">
        <f>Preenchimento!$D$8</f>
        <v>0</v>
      </c>
      <c r="C18" s="12">
        <f>Preenchimento!$D$9</f>
        <v>0</v>
      </c>
      <c r="D18" t="s">
        <v>131</v>
      </c>
      <c r="E18" s="88">
        <f>VLOOKUP(D18,Preenchimento!$A$16:$C$90,3,0)</f>
        <v>0</v>
      </c>
      <c r="F18" s="11">
        <f ca="1" t="shared" si="0"/>
        <v>43479.43227638889</v>
      </c>
    </row>
    <row r="19" spans="1:6" ht="15">
      <c r="A19" s="13" t="str">
        <f>TEXT(Preenchimento!$D$4,"000000")</f>
        <v>000000</v>
      </c>
      <c r="B19" s="12">
        <f>Preenchimento!$D$8</f>
        <v>0</v>
      </c>
      <c r="C19" s="12">
        <f>Preenchimento!$D$9</f>
        <v>0</v>
      </c>
      <c r="D19" t="s">
        <v>132</v>
      </c>
      <c r="E19" s="88">
        <f>VLOOKUP(D19,Preenchimento!$A$16:$C$90,3,0)</f>
        <v>0</v>
      </c>
      <c r="F19" s="11">
        <f ca="1" t="shared" si="0"/>
        <v>43479.43227638889</v>
      </c>
    </row>
    <row r="20" spans="1:6" ht="15">
      <c r="A20" s="13" t="str">
        <f>TEXT(Preenchimento!$D$4,"000000")</f>
        <v>000000</v>
      </c>
      <c r="B20" s="12">
        <f>Preenchimento!$D$8</f>
        <v>0</v>
      </c>
      <c r="C20" s="12">
        <f>Preenchimento!$D$9</f>
        <v>0</v>
      </c>
      <c r="D20" t="s">
        <v>133</v>
      </c>
      <c r="E20" s="88">
        <f>VLOOKUP(D20,Preenchimento!$A$16:$C$90,3,0)</f>
        <v>0</v>
      </c>
      <c r="F20" s="11">
        <f ca="1" t="shared" si="0"/>
        <v>43479.43227638889</v>
      </c>
    </row>
    <row r="21" spans="1:6" ht="15">
      <c r="A21" s="13" t="str">
        <f>TEXT(Preenchimento!$D$4,"000000")</f>
        <v>000000</v>
      </c>
      <c r="B21" s="12">
        <f>Preenchimento!$D$8</f>
        <v>0</v>
      </c>
      <c r="C21" s="12">
        <f>Preenchimento!$D$9</f>
        <v>0</v>
      </c>
      <c r="D21" t="s">
        <v>134</v>
      </c>
      <c r="E21" s="88">
        <f>VLOOKUP(D21,Preenchimento!$A$16:$C$90,3,0)</f>
        <v>0</v>
      </c>
      <c r="F21" s="11">
        <f ca="1" t="shared" si="0"/>
        <v>43479.43227638889</v>
      </c>
    </row>
    <row r="22" spans="1:6" ht="15">
      <c r="A22" s="13" t="str">
        <f>TEXT(Preenchimento!$D$4,"000000")</f>
        <v>000000</v>
      </c>
      <c r="B22" s="12">
        <f>Preenchimento!$D$8</f>
        <v>0</v>
      </c>
      <c r="C22" s="12">
        <f>Preenchimento!$D$9</f>
        <v>0</v>
      </c>
      <c r="D22" t="s">
        <v>135</v>
      </c>
      <c r="E22" s="88">
        <f>VLOOKUP(D22,Preenchimento!$A$16:$C$90,3,0)</f>
        <v>0</v>
      </c>
      <c r="F22" s="11">
        <f ca="1" t="shared" si="0"/>
        <v>43479.43227615741</v>
      </c>
    </row>
    <row r="23" spans="1:6" ht="15">
      <c r="A23" s="13" t="str">
        <f>TEXT(Preenchimento!$D$4,"000000")</f>
        <v>000000</v>
      </c>
      <c r="B23" s="12">
        <f>Preenchimento!$D$8</f>
        <v>0</v>
      </c>
      <c r="C23" s="12">
        <f>Preenchimento!$D$9</f>
        <v>0</v>
      </c>
      <c r="D23" t="s">
        <v>136</v>
      </c>
      <c r="E23" s="88">
        <f>VLOOKUP(D23,Preenchimento!$A$16:$C$90,3,0)</f>
        <v>0</v>
      </c>
      <c r="F23" s="11">
        <f ca="1" t="shared" si="0"/>
        <v>43479.43227615741</v>
      </c>
    </row>
    <row r="24" spans="1:6" ht="15">
      <c r="A24" s="13" t="str">
        <f>TEXT(Preenchimento!$D$4,"000000")</f>
        <v>000000</v>
      </c>
      <c r="B24" s="12">
        <f>Preenchimento!$D$8</f>
        <v>0</v>
      </c>
      <c r="C24" s="12">
        <f>Preenchimento!$D$9</f>
        <v>0</v>
      </c>
      <c r="D24" t="s">
        <v>137</v>
      </c>
      <c r="E24" s="88">
        <f>VLOOKUP(D24,Preenchimento!$A$16:$C$90,3,0)</f>
        <v>0</v>
      </c>
      <c r="F24" s="11">
        <f ca="1" t="shared" si="0"/>
        <v>43479.43227615741</v>
      </c>
    </row>
    <row r="25" spans="1:6" ht="15">
      <c r="A25" s="13" t="str">
        <f>TEXT(Preenchimento!$D$4,"000000")</f>
        <v>000000</v>
      </c>
      <c r="B25" s="12">
        <f>Preenchimento!$D$8</f>
        <v>0</v>
      </c>
      <c r="C25" s="12">
        <f>Preenchimento!$D$9</f>
        <v>0</v>
      </c>
      <c r="D25" t="s">
        <v>138</v>
      </c>
      <c r="E25" s="88">
        <f>VLOOKUP(D25,Preenchimento!$A$16:$C$90,3,0)</f>
        <v>0</v>
      </c>
      <c r="F25" s="11">
        <f ca="1" t="shared" si="0"/>
        <v>43479.43227615741</v>
      </c>
    </row>
    <row r="26" spans="1:6" ht="15">
      <c r="A26" s="13" t="str">
        <f>TEXT(Preenchimento!$D$4,"000000")</f>
        <v>000000</v>
      </c>
      <c r="B26" s="12">
        <f>Preenchimento!$D$8</f>
        <v>0</v>
      </c>
      <c r="C26" s="12">
        <f>Preenchimento!$D$9</f>
        <v>0</v>
      </c>
      <c r="D26" t="s">
        <v>139</v>
      </c>
      <c r="E26" s="88">
        <f>VLOOKUP(D26,Preenchimento!$A$16:$C$90,3,0)</f>
        <v>0</v>
      </c>
      <c r="F26" s="11">
        <f ca="1" t="shared" si="0"/>
        <v>43479.43227638889</v>
      </c>
    </row>
    <row r="27" spans="1:6" ht="15">
      <c r="A27" s="13" t="str">
        <f>TEXT(Preenchimento!$D$4,"000000")</f>
        <v>000000</v>
      </c>
      <c r="B27" s="12">
        <f>Preenchimento!$D$8</f>
        <v>0</v>
      </c>
      <c r="C27" s="12">
        <f>Preenchimento!$D$9</f>
        <v>0</v>
      </c>
      <c r="D27" t="s">
        <v>71</v>
      </c>
      <c r="E27" s="88">
        <f>VLOOKUP(D27,Preenchimento!$A$16:$C$90,3,0)</f>
        <v>0</v>
      </c>
      <c r="F27" s="11">
        <f ca="1" t="shared" si="0"/>
        <v>43479.43227615741</v>
      </c>
    </row>
    <row r="28" spans="1:6" ht="15">
      <c r="A28" s="13" t="str">
        <f>TEXT(Preenchimento!$D$4,"000000")</f>
        <v>000000</v>
      </c>
      <c r="B28" s="12">
        <f>Preenchimento!$D$8</f>
        <v>0</v>
      </c>
      <c r="C28" s="12">
        <f>Preenchimento!$D$9</f>
        <v>0</v>
      </c>
      <c r="D28" t="s">
        <v>72</v>
      </c>
      <c r="E28" s="88">
        <f>VLOOKUP(D28,Preenchimento!$A$16:$C$90,3,0)</f>
        <v>0</v>
      </c>
      <c r="F28" s="11">
        <f ca="1" t="shared" si="0"/>
        <v>43479.43227615741</v>
      </c>
    </row>
    <row r="29" spans="1:6" ht="15">
      <c r="A29" s="13" t="str">
        <f>TEXT(Preenchimento!$D$4,"000000")</f>
        <v>000000</v>
      </c>
      <c r="B29" s="12">
        <f>Preenchimento!$D$8</f>
        <v>0</v>
      </c>
      <c r="C29" s="12">
        <f>Preenchimento!$D$9</f>
        <v>0</v>
      </c>
      <c r="D29" t="s">
        <v>73</v>
      </c>
      <c r="E29" s="88">
        <f>VLOOKUP(D29,Preenchimento!$A$16:$C$90,3,0)</f>
        <v>0</v>
      </c>
      <c r="F29" s="11">
        <f ca="1" t="shared" si="0"/>
        <v>43479.43227638889</v>
      </c>
    </row>
    <row r="30" spans="1:6" ht="15">
      <c r="A30" s="13" t="str">
        <f>TEXT(Preenchimento!$D$4,"000000")</f>
        <v>000000</v>
      </c>
      <c r="B30" s="12">
        <f>Preenchimento!$D$8</f>
        <v>0</v>
      </c>
      <c r="C30" s="12">
        <f>Preenchimento!$D$9</f>
        <v>0</v>
      </c>
      <c r="D30" t="s">
        <v>33</v>
      </c>
      <c r="E30" s="88">
        <f>VLOOKUP(D30,Preenchimento!$A$16:$C$90,3,0)</f>
        <v>0</v>
      </c>
      <c r="F30" s="11">
        <f ca="1" t="shared" si="0"/>
        <v>43479.43227638889</v>
      </c>
    </row>
    <row r="31" spans="1:6" ht="15">
      <c r="A31" s="13" t="str">
        <f>TEXT(Preenchimento!$D$4,"000000")</f>
        <v>000000</v>
      </c>
      <c r="B31" s="12">
        <f>Preenchimento!$D$8</f>
        <v>0</v>
      </c>
      <c r="C31" s="12">
        <f>Preenchimento!$D$9</f>
        <v>0</v>
      </c>
      <c r="D31" t="s">
        <v>34</v>
      </c>
      <c r="E31" s="88">
        <f>VLOOKUP(D31,Preenchimento!$A$16:$C$90,3,0)</f>
        <v>0</v>
      </c>
      <c r="F31" s="11">
        <f ca="1" t="shared" si="0"/>
        <v>43479.43227615741</v>
      </c>
    </row>
    <row r="32" spans="1:6" ht="15">
      <c r="A32" s="13" t="str">
        <f>TEXT(Preenchimento!$D$4,"000000")</f>
        <v>000000</v>
      </c>
      <c r="B32" s="12">
        <f>Preenchimento!$D$8</f>
        <v>0</v>
      </c>
      <c r="C32" s="12">
        <f>Preenchimento!$D$9</f>
        <v>0</v>
      </c>
      <c r="D32" t="s">
        <v>77</v>
      </c>
      <c r="E32" s="88">
        <f>VLOOKUP(D32,Preenchimento!$A$16:$C$90,3,0)</f>
        <v>0</v>
      </c>
      <c r="F32" s="11">
        <f ca="1" t="shared" si="0"/>
        <v>43479.43227615741</v>
      </c>
    </row>
    <row r="33" spans="1:6" ht="15">
      <c r="A33" s="13" t="str">
        <f>TEXT(Preenchimento!$D$4,"000000")</f>
        <v>000000</v>
      </c>
      <c r="B33" s="12">
        <f>Preenchimento!$D$8</f>
        <v>0</v>
      </c>
      <c r="C33" s="12">
        <f>Preenchimento!$D$9</f>
        <v>0</v>
      </c>
      <c r="D33" t="s">
        <v>78</v>
      </c>
      <c r="E33" s="88">
        <f>VLOOKUP(D33,Preenchimento!$A$16:$C$90,3,0)</f>
        <v>0</v>
      </c>
      <c r="F33" s="11">
        <f ca="1" t="shared" si="0"/>
        <v>43479.43227638889</v>
      </c>
    </row>
    <row r="34" spans="1:6" ht="15">
      <c r="A34" s="13" t="str">
        <f>TEXT(Preenchimento!$D$4,"000000")</f>
        <v>000000</v>
      </c>
      <c r="B34" s="12">
        <f>Preenchimento!$D$8</f>
        <v>0</v>
      </c>
      <c r="C34" s="12">
        <f>Preenchimento!$D$9</f>
        <v>0</v>
      </c>
      <c r="D34" t="s">
        <v>79</v>
      </c>
      <c r="E34" s="88">
        <f>VLOOKUP(D34,Preenchimento!$A$16:$C$90,3,0)</f>
        <v>0</v>
      </c>
      <c r="F34" s="11">
        <f ca="1" t="shared" si="0"/>
        <v>43479.43227638889</v>
      </c>
    </row>
    <row r="35" spans="1:6" ht="15">
      <c r="A35" s="13" t="str">
        <f>TEXT(Preenchimento!$D$4,"000000")</f>
        <v>000000</v>
      </c>
      <c r="B35" s="12">
        <f>Preenchimento!$D$8</f>
        <v>0</v>
      </c>
      <c r="C35" s="12">
        <f>Preenchimento!$D$9</f>
        <v>0</v>
      </c>
      <c r="D35" t="s">
        <v>80</v>
      </c>
      <c r="E35" s="88">
        <f>VLOOKUP(D35,Preenchimento!$A$16:$C$90,3,0)</f>
        <v>0</v>
      </c>
      <c r="F35" s="11">
        <f ca="1" t="shared" si="0"/>
        <v>43479.43227638889</v>
      </c>
    </row>
    <row r="36" spans="1:6" ht="15">
      <c r="A36" s="13" t="str">
        <f>TEXT(Preenchimento!$D$4,"000000")</f>
        <v>000000</v>
      </c>
      <c r="B36" s="12">
        <f>Preenchimento!$D$8</f>
        <v>0</v>
      </c>
      <c r="C36" s="12">
        <f>Preenchimento!$D$9</f>
        <v>0</v>
      </c>
      <c r="D36" t="s">
        <v>61</v>
      </c>
      <c r="E36" s="88">
        <f>VLOOKUP(D36,Preenchimento!$A$16:$C$90,3,0)</f>
        <v>0</v>
      </c>
      <c r="F36" s="11">
        <f ca="1" t="shared" si="0"/>
        <v>43479.43227638889</v>
      </c>
    </row>
    <row r="37" spans="1:6" ht="15">
      <c r="A37" s="13" t="str">
        <f>TEXT(Preenchimento!$D$4,"000000")</f>
        <v>000000</v>
      </c>
      <c r="B37" s="12">
        <f>Preenchimento!$D$8</f>
        <v>0</v>
      </c>
      <c r="C37" s="12">
        <f>Preenchimento!$D$9</f>
        <v>0</v>
      </c>
      <c r="D37" t="s">
        <v>82</v>
      </c>
      <c r="E37" s="88">
        <f>VLOOKUP(D37,Preenchimento!$A$16:$C$90,3,0)</f>
        <v>0</v>
      </c>
      <c r="F37" s="11">
        <f ca="1" t="shared" si="0"/>
        <v>43479.43227615741</v>
      </c>
    </row>
    <row r="38" spans="1:6" ht="15">
      <c r="A38" s="13" t="str">
        <f>TEXT(Preenchimento!$D$4,"000000")</f>
        <v>000000</v>
      </c>
      <c r="B38" s="12">
        <f>Preenchimento!$D$8</f>
        <v>0</v>
      </c>
      <c r="C38" s="12">
        <f>Preenchimento!$D$9</f>
        <v>0</v>
      </c>
      <c r="D38" t="s">
        <v>83</v>
      </c>
      <c r="E38" s="88">
        <f>VLOOKUP(D38,Preenchimento!$A$16:$C$90,3,0)</f>
        <v>0</v>
      </c>
      <c r="F38" s="11">
        <f ca="1" t="shared" si="0"/>
        <v>43479.43227615741</v>
      </c>
    </row>
    <row r="39" spans="1:6" ht="15">
      <c r="A39" s="13" t="str">
        <f>TEXT(Preenchimento!$D$4,"000000")</f>
        <v>000000</v>
      </c>
      <c r="B39" s="12">
        <f>Preenchimento!$D$8</f>
        <v>0</v>
      </c>
      <c r="C39" s="12">
        <f>Preenchimento!$D$9</f>
        <v>0</v>
      </c>
      <c r="D39" t="s">
        <v>84</v>
      </c>
      <c r="E39" s="88">
        <f>VLOOKUP(D39,Preenchimento!$A$16:$C$90,3,0)</f>
        <v>0</v>
      </c>
      <c r="F39" s="11">
        <f ca="1" t="shared" si="0"/>
        <v>43479.43227615741</v>
      </c>
    </row>
    <row r="40" spans="1:6" ht="15">
      <c r="A40" s="13" t="str">
        <f>TEXT(Preenchimento!$D$4,"000000")</f>
        <v>000000</v>
      </c>
      <c r="B40" s="12">
        <f>Preenchimento!$D$8</f>
        <v>0</v>
      </c>
      <c r="C40" s="12">
        <f>Preenchimento!$D$9</f>
        <v>0</v>
      </c>
      <c r="D40" t="s">
        <v>62</v>
      </c>
      <c r="E40" s="88">
        <f>VLOOKUP(D40,Preenchimento!$A$16:$C$90,3,0)</f>
        <v>0</v>
      </c>
      <c r="F40" s="11">
        <f ca="1" t="shared" si="0"/>
        <v>43479.43227615741</v>
      </c>
    </row>
    <row r="41" spans="1:6" ht="15">
      <c r="A41" s="13" t="str">
        <f>TEXT(Preenchimento!$D$4,"000000")</f>
        <v>000000</v>
      </c>
      <c r="B41" s="12">
        <f>Preenchimento!$D$8</f>
        <v>0</v>
      </c>
      <c r="C41" s="12">
        <f>Preenchimento!$D$9</f>
        <v>0</v>
      </c>
      <c r="D41" t="s">
        <v>87</v>
      </c>
      <c r="E41" s="88">
        <f>VLOOKUP(D41,Preenchimento!$A$16:$C$90,3,0)</f>
        <v>0</v>
      </c>
      <c r="F41" s="11">
        <f ca="1" t="shared" si="0"/>
        <v>43479.43227615741</v>
      </c>
    </row>
    <row r="42" spans="1:6" ht="15">
      <c r="A42" s="13" t="str">
        <f>TEXT(Preenchimento!$D$4,"000000")</f>
        <v>000000</v>
      </c>
      <c r="B42" s="12">
        <f>Preenchimento!$D$8</f>
        <v>0</v>
      </c>
      <c r="C42" s="12">
        <f>Preenchimento!$D$9</f>
        <v>0</v>
      </c>
      <c r="D42" t="s">
        <v>23</v>
      </c>
      <c r="E42" s="88">
        <f>VLOOKUP(D42,Preenchimento!$A$16:$C$90,3,0)</f>
        <v>0</v>
      </c>
      <c r="F42" s="11">
        <f ca="1" t="shared" si="0"/>
        <v>43479.43227615741</v>
      </c>
    </row>
    <row r="43" spans="1:6" ht="15">
      <c r="A43" s="13" t="str">
        <f>TEXT(Preenchimento!$D$4,"000000")</f>
        <v>000000</v>
      </c>
      <c r="B43" s="12">
        <f>Preenchimento!$D$8</f>
        <v>0</v>
      </c>
      <c r="C43" s="12">
        <f>Preenchimento!$D$9</f>
        <v>0</v>
      </c>
      <c r="D43" t="s">
        <v>24</v>
      </c>
      <c r="E43" s="88">
        <f>VLOOKUP(D43,Preenchimento!$A$16:$C$90,3,0)</f>
        <v>0</v>
      </c>
      <c r="F43" s="11">
        <f ca="1" t="shared" si="0"/>
        <v>43479.43227615741</v>
      </c>
    </row>
    <row r="44" spans="1:6" ht="15">
      <c r="A44" s="13" t="str">
        <f>TEXT(Preenchimento!$D$4,"000000")</f>
        <v>000000</v>
      </c>
      <c r="B44" s="12">
        <f>Preenchimento!$D$8</f>
        <v>0</v>
      </c>
      <c r="C44" s="12">
        <f>Preenchimento!$D$9</f>
        <v>0</v>
      </c>
      <c r="D44" t="s">
        <v>51</v>
      </c>
      <c r="E44" s="88">
        <f>VLOOKUP(D44,Preenchimento!$A$16:$C$90,3,0)</f>
        <v>0</v>
      </c>
      <c r="F44" s="11">
        <f ca="1" t="shared" si="0"/>
        <v>43479.43227615741</v>
      </c>
    </row>
    <row r="45" spans="1:6" ht="15">
      <c r="A45" s="13" t="str">
        <f>TEXT(Preenchimento!$D$4,"000000")</f>
        <v>000000</v>
      </c>
      <c r="B45" s="12">
        <f>Preenchimento!$D$8</f>
        <v>0</v>
      </c>
      <c r="C45" s="12">
        <f>Preenchimento!$D$9</f>
        <v>0</v>
      </c>
      <c r="D45" t="s">
        <v>52</v>
      </c>
      <c r="E45" s="88">
        <f>VLOOKUP(D45,Preenchimento!$A$16:$C$90,3,0)</f>
        <v>0</v>
      </c>
      <c r="F45" s="11">
        <f ca="1" t="shared" si="0"/>
        <v>43479.43227638889</v>
      </c>
    </row>
    <row r="46" spans="1:6" ht="15">
      <c r="A46" s="13" t="str">
        <f>TEXT(Preenchimento!$D$4,"000000")</f>
        <v>000000</v>
      </c>
      <c r="B46" s="12">
        <f>Preenchimento!$D$8</f>
        <v>0</v>
      </c>
      <c r="C46" s="12">
        <f>Preenchimento!$D$9</f>
        <v>0</v>
      </c>
      <c r="D46" t="s">
        <v>46</v>
      </c>
      <c r="E46" s="88">
        <f>VLOOKUP(D46,Preenchimento!$A$16:$C$90,3,0)</f>
        <v>0</v>
      </c>
      <c r="F46" s="11">
        <f ca="1" t="shared" si="0"/>
        <v>43479.43227615741</v>
      </c>
    </row>
    <row r="47" spans="1:6" ht="15">
      <c r="A47" s="13" t="str">
        <f>TEXT(Preenchimento!$D$4,"000000")</f>
        <v>000000</v>
      </c>
      <c r="B47" s="12">
        <f>Preenchimento!$D$8</f>
        <v>0</v>
      </c>
      <c r="C47" s="12">
        <f>Preenchimento!$D$9</f>
        <v>0</v>
      </c>
      <c r="D47" t="s">
        <v>47</v>
      </c>
      <c r="E47" s="88">
        <f>VLOOKUP(D47,Preenchimento!$A$16:$C$90,3,0)</f>
        <v>0</v>
      </c>
      <c r="F47" s="11">
        <f ca="1" t="shared" si="0"/>
        <v>43479.43227615741</v>
      </c>
    </row>
    <row r="48" spans="1:6" ht="15">
      <c r="A48" s="13" t="str">
        <f>TEXT(Preenchimento!$D$4,"000000")</f>
        <v>000000</v>
      </c>
      <c r="B48" s="12">
        <f>Preenchimento!$D$8</f>
        <v>0</v>
      </c>
      <c r="C48" s="12">
        <f>Preenchimento!$D$9</f>
        <v>0</v>
      </c>
      <c r="D48" t="s">
        <v>101</v>
      </c>
      <c r="E48" s="88">
        <f>VLOOKUP(D48,Preenchimento!$A$16:$C$90,3,0)</f>
        <v>0</v>
      </c>
      <c r="F48" s="11">
        <f ca="1" t="shared" si="0"/>
        <v>43479.43227615741</v>
      </c>
    </row>
    <row r="49" spans="1:6" ht="15">
      <c r="A49" s="13" t="str">
        <f>TEXT(Preenchimento!$D$4,"000000")</f>
        <v>000000</v>
      </c>
      <c r="B49" s="12">
        <f>Preenchimento!$D$8</f>
        <v>0</v>
      </c>
      <c r="C49" s="12">
        <f>Preenchimento!$D$9</f>
        <v>0</v>
      </c>
      <c r="D49" t="s">
        <v>53</v>
      </c>
      <c r="E49" s="88">
        <f>VLOOKUP(D49,Preenchimento!$A$16:$C$90,3,0)</f>
        <v>0</v>
      </c>
      <c r="F49" s="11">
        <f ca="1" t="shared" si="0"/>
        <v>43479.43227615741</v>
      </c>
    </row>
    <row r="50" spans="1:6" ht="15">
      <c r="A50" s="13" t="str">
        <f>TEXT(Preenchimento!$D$4,"000000")</f>
        <v>000000</v>
      </c>
      <c r="B50" s="12">
        <f>Preenchimento!$D$8</f>
        <v>0</v>
      </c>
      <c r="C50" s="12">
        <f>Preenchimento!$D$9</f>
        <v>0</v>
      </c>
      <c r="D50" t="s">
        <v>58</v>
      </c>
      <c r="E50" s="88">
        <f>VLOOKUP(D50,Preenchimento!$A$16:$C$90,3,0)</f>
        <v>0</v>
      </c>
      <c r="F50" s="11">
        <f ca="1" t="shared" si="0"/>
        <v>43479.43227615741</v>
      </c>
    </row>
    <row r="51" spans="1:6" ht="15">
      <c r="A51" s="13" t="str">
        <f>TEXT(Preenchimento!$D$4,"000000")</f>
        <v>000000</v>
      </c>
      <c r="B51" s="12">
        <f>Preenchimento!$D$8</f>
        <v>0</v>
      </c>
      <c r="C51" s="12">
        <f>Preenchimento!$D$9</f>
        <v>0</v>
      </c>
      <c r="D51" t="s">
        <v>59</v>
      </c>
      <c r="E51" s="88">
        <f>VLOOKUP(D51,Preenchimento!$A$16:$C$90,3,0)</f>
        <v>0</v>
      </c>
      <c r="F51" s="11">
        <f ca="1" t="shared" si="0"/>
        <v>43479.43227615741</v>
      </c>
    </row>
    <row r="52" spans="1:6" ht="15">
      <c r="A52" s="13" t="str">
        <f>TEXT(Preenchimento!$D$4,"000000")</f>
        <v>000000</v>
      </c>
      <c r="B52" s="12">
        <f>Preenchimento!$D$8</f>
        <v>0</v>
      </c>
      <c r="C52" s="12">
        <f>Preenchimento!$D$9</f>
        <v>0</v>
      </c>
      <c r="D52" t="s">
        <v>100</v>
      </c>
      <c r="E52" s="88">
        <f>VLOOKUP(D52,Preenchimento!$A$16:$C$90,3,0)</f>
        <v>0</v>
      </c>
      <c r="F52" s="11">
        <f ca="1" t="shared" si="0"/>
        <v>43479.43227638889</v>
      </c>
    </row>
    <row r="53" spans="1:6" ht="15">
      <c r="A53" s="13" t="str">
        <f>TEXT(Preenchimento!$D$4,"000000")</f>
        <v>000000</v>
      </c>
      <c r="B53" s="12">
        <f>Preenchimento!$D$8</f>
        <v>0</v>
      </c>
      <c r="C53" s="12">
        <f>Preenchimento!$D$9</f>
        <v>0</v>
      </c>
      <c r="D53" t="s">
        <v>35</v>
      </c>
      <c r="E53" s="88">
        <f>VLOOKUP(D53,Preenchimento!$A$16:$C$90,3,0)</f>
        <v>0</v>
      </c>
      <c r="F53" s="11">
        <f ca="1" t="shared" si="0"/>
        <v>43479.43227615741</v>
      </c>
    </row>
    <row r="54" spans="1:6" ht="15">
      <c r="A54" s="13" t="str">
        <f>TEXT(Preenchimento!$D$4,"000000")</f>
        <v>000000</v>
      </c>
      <c r="B54" s="12">
        <f>Preenchimento!$D$8</f>
        <v>0</v>
      </c>
      <c r="C54" s="12">
        <f>Preenchimento!$D$9</f>
        <v>0</v>
      </c>
      <c r="D54" t="s">
        <v>36</v>
      </c>
      <c r="E54" s="88">
        <f>VLOOKUP(D54,Preenchimento!$A$16:$C$90,3,0)</f>
        <v>0</v>
      </c>
      <c r="F54" s="11">
        <f ca="1" t="shared" si="0"/>
        <v>43479.43227615741</v>
      </c>
    </row>
    <row r="55" spans="1:6" ht="15">
      <c r="A55" s="13" t="str">
        <f>TEXT(Preenchimento!$D$4,"000000")</f>
        <v>000000</v>
      </c>
      <c r="B55" s="12">
        <f>Preenchimento!$D$8</f>
        <v>0</v>
      </c>
      <c r="C55" s="12">
        <f>Preenchimento!$D$9</f>
        <v>0</v>
      </c>
      <c r="D55" t="s">
        <v>55</v>
      </c>
      <c r="E55" s="88">
        <f>VLOOKUP(D55,Preenchimento!$A$16:$C$90,3,0)</f>
        <v>0</v>
      </c>
      <c r="F55" s="11">
        <f ca="1" t="shared" si="0"/>
        <v>43479.43227615741</v>
      </c>
    </row>
    <row r="56" spans="1:6" ht="15">
      <c r="A56" s="13" t="str">
        <f>TEXT(Preenchimento!$D$4,"000000")</f>
        <v>000000</v>
      </c>
      <c r="B56" s="12">
        <f>Preenchimento!$D$8</f>
        <v>0</v>
      </c>
      <c r="C56" s="12">
        <f>Preenchimento!$D$9</f>
        <v>0</v>
      </c>
      <c r="D56" t="s">
        <v>38</v>
      </c>
      <c r="E56" s="88">
        <f>VLOOKUP(D56,Preenchimento!$A$16:$C$90,3,0)</f>
        <v>0</v>
      </c>
      <c r="F56" s="11">
        <f ca="1" t="shared" si="0"/>
        <v>43479.43227615741</v>
      </c>
    </row>
    <row r="57" spans="1:6" ht="15">
      <c r="A57" s="13" t="str">
        <f>TEXT(Preenchimento!$D$4,"000000")</f>
        <v>000000</v>
      </c>
      <c r="B57" s="12">
        <f>Preenchimento!$D$8</f>
        <v>0</v>
      </c>
      <c r="C57" s="12">
        <f>Preenchimento!$D$9</f>
        <v>0</v>
      </c>
      <c r="D57" t="s">
        <v>39</v>
      </c>
      <c r="E57" s="88">
        <f>VLOOKUP(D57,Preenchimento!$A$16:$C$90,3,0)</f>
        <v>0</v>
      </c>
      <c r="F57" s="11">
        <f ca="1" t="shared" si="0"/>
        <v>43479.43227615741</v>
      </c>
    </row>
    <row r="58" spans="1:6" ht="15">
      <c r="A58" s="13" t="str">
        <f>TEXT(Preenchimento!$D$4,"000000")</f>
        <v>000000</v>
      </c>
      <c r="B58" s="12">
        <f>Preenchimento!$D$8</f>
        <v>0</v>
      </c>
      <c r="C58" s="12">
        <f>Preenchimento!$D$9</f>
        <v>0</v>
      </c>
      <c r="D58" t="s">
        <v>91</v>
      </c>
      <c r="E58" s="88">
        <f>VLOOKUP(D58,Preenchimento!$A$16:$C$90,3,0)</f>
        <v>0</v>
      </c>
      <c r="F58" s="11">
        <f ca="1" t="shared" si="0"/>
        <v>43479.43227615741</v>
      </c>
    </row>
    <row r="59" spans="1:6" ht="15">
      <c r="A59" s="13" t="str">
        <f>TEXT(Preenchimento!$D$4,"000000")</f>
        <v>000000</v>
      </c>
      <c r="B59" s="12">
        <f>Preenchimento!$D$8</f>
        <v>0</v>
      </c>
      <c r="C59" s="12">
        <f>Preenchimento!$D$9</f>
        <v>0</v>
      </c>
      <c r="D59" t="s">
        <v>92</v>
      </c>
      <c r="E59" s="88">
        <f>VLOOKUP(D59,Preenchimento!$A$16:$C$90,3,0)</f>
        <v>0</v>
      </c>
      <c r="F59" s="11">
        <f ca="1" t="shared" si="0"/>
        <v>43479.43227615741</v>
      </c>
    </row>
    <row r="60" spans="1:6" ht="15">
      <c r="A60" s="13" t="str">
        <f>TEXT(Preenchimento!$D$4,"000000")</f>
        <v>000000</v>
      </c>
      <c r="B60" s="12">
        <f>Preenchimento!$D$8</f>
        <v>0</v>
      </c>
      <c r="C60" s="12">
        <f>Preenchimento!$D$9</f>
        <v>0</v>
      </c>
      <c r="D60" t="s">
        <v>40</v>
      </c>
      <c r="E60" s="88">
        <f>VLOOKUP(D60,Preenchimento!$A$16:$C$90,3,0)</f>
        <v>0</v>
      </c>
      <c r="F60" s="11">
        <f ca="1" t="shared" si="0"/>
        <v>43479.43227638889</v>
      </c>
    </row>
    <row r="61" spans="1:6" ht="15">
      <c r="A61" s="13" t="str">
        <f>TEXT(Preenchimento!$D$4,"000000")</f>
        <v>000000</v>
      </c>
      <c r="B61" s="12">
        <f>Preenchimento!$D$8</f>
        <v>0</v>
      </c>
      <c r="C61" s="12">
        <f>Preenchimento!$D$9</f>
        <v>0</v>
      </c>
      <c r="D61" t="s">
        <v>48</v>
      </c>
      <c r="E61" s="88">
        <f>VLOOKUP(D61,Preenchimento!$A$16:$C$90,3,0)</f>
        <v>0</v>
      </c>
      <c r="F61" s="11">
        <f ca="1" t="shared" si="0"/>
        <v>43479.43227615741</v>
      </c>
    </row>
    <row r="62" spans="1:6" ht="15">
      <c r="A62" s="13" t="str">
        <f>TEXT(Preenchimento!$D$4,"000000")</f>
        <v>000000</v>
      </c>
      <c r="B62" s="12">
        <f>Preenchimento!$D$8</f>
        <v>0</v>
      </c>
      <c r="C62" s="12">
        <f>Preenchimento!$D$9</f>
        <v>0</v>
      </c>
      <c r="D62" t="s">
        <v>49</v>
      </c>
      <c r="E62" s="88">
        <f>VLOOKUP(D62,Preenchimento!$A$16:$C$90,3,0)</f>
        <v>0</v>
      </c>
      <c r="F62" s="11">
        <f ca="1" t="shared" si="0"/>
        <v>43479.43227615741</v>
      </c>
    </row>
    <row r="63" spans="1:6" ht="15">
      <c r="A63" s="13" t="str">
        <f>TEXT(Preenchimento!$D$4,"000000")</f>
        <v>000000</v>
      </c>
      <c r="B63" s="12">
        <f>Preenchimento!$D$8</f>
        <v>0</v>
      </c>
      <c r="C63" s="12">
        <f>Preenchimento!$D$9</f>
        <v>0</v>
      </c>
      <c r="D63" t="s">
        <v>93</v>
      </c>
      <c r="E63" s="88">
        <f>VLOOKUP(D63,Preenchimento!$A$16:$C$90,3,0)</f>
        <v>0</v>
      </c>
      <c r="F63" s="11">
        <f ca="1" t="shared" si="0"/>
        <v>43479.43227615741</v>
      </c>
    </row>
    <row r="64" spans="1:6" ht="15">
      <c r="A64" s="13" t="str">
        <f>TEXT(Preenchimento!$D$4,"000000")</f>
        <v>000000</v>
      </c>
      <c r="B64" s="12">
        <f>Preenchimento!$D$8</f>
        <v>0</v>
      </c>
      <c r="C64" s="12">
        <f>Preenchimento!$D$9</f>
        <v>0</v>
      </c>
      <c r="D64" t="s">
        <v>94</v>
      </c>
      <c r="E64" s="88">
        <f>VLOOKUP(D64,Preenchimento!$A$16:$C$90,3,0)</f>
        <v>0</v>
      </c>
      <c r="F64" s="11">
        <f ca="1" t="shared" si="0"/>
        <v>43479.43227615741</v>
      </c>
    </row>
    <row r="65" spans="1:6" ht="15">
      <c r="A65" s="13" t="str">
        <f>TEXT(Preenchimento!$D$4,"000000")</f>
        <v>000000</v>
      </c>
      <c r="B65" s="12">
        <f>Preenchimento!$D$8</f>
        <v>0</v>
      </c>
      <c r="C65" s="12">
        <f>Preenchimento!$D$9</f>
        <v>0</v>
      </c>
      <c r="D65" t="s">
        <v>95</v>
      </c>
      <c r="E65" s="88">
        <f>VLOOKUP(D65,Preenchimento!$A$16:$C$90,3,0)</f>
        <v>0</v>
      </c>
      <c r="F65" s="11">
        <f ca="1" t="shared" si="0"/>
        <v>43479.43227615741</v>
      </c>
    </row>
    <row r="66" spans="1:6" ht="15">
      <c r="A66" s="13"/>
      <c r="B66" s="12"/>
      <c r="C66" s="12"/>
      <c r="F66" s="11"/>
    </row>
    <row r="67" spans="1:6" ht="15">
      <c r="A67" s="13"/>
      <c r="B67" s="12"/>
      <c r="C67" s="12"/>
      <c r="F67" s="11"/>
    </row>
    <row r="68" spans="1:6" ht="15">
      <c r="A68" s="13"/>
      <c r="B68" s="12"/>
      <c r="C68" s="12"/>
      <c r="F68" s="11"/>
    </row>
    <row r="69" spans="1:6" ht="15">
      <c r="A69" s="13"/>
      <c r="B69" s="12"/>
      <c r="C69" s="12"/>
      <c r="F69" s="11"/>
    </row>
    <row r="70" spans="1:6" ht="15">
      <c r="A70" s="13"/>
      <c r="B70" s="12"/>
      <c r="C70" s="12"/>
      <c r="F70" s="11"/>
    </row>
    <row r="71" spans="1:6" ht="15">
      <c r="A71" s="13"/>
      <c r="B71" s="12"/>
      <c r="C71" s="12"/>
      <c r="F71" s="11"/>
    </row>
    <row r="72" spans="1:6" ht="15">
      <c r="A72" s="13"/>
      <c r="B72" s="12"/>
      <c r="C72" s="12"/>
      <c r="F72" s="11"/>
    </row>
    <row r="73" spans="1:6" ht="15">
      <c r="A73" s="13"/>
      <c r="B73" s="12"/>
      <c r="C73" s="12"/>
      <c r="F73" s="11"/>
    </row>
    <row r="74" spans="1:6" ht="15">
      <c r="A74" s="13"/>
      <c r="B74" s="12"/>
      <c r="C74" s="12"/>
      <c r="F74" s="11"/>
    </row>
    <row r="75" spans="1:6" ht="15">
      <c r="A75" s="13"/>
      <c r="B75" s="12"/>
      <c r="C75" s="12"/>
      <c r="F75" s="11"/>
    </row>
    <row r="76" spans="1:6" ht="15">
      <c r="A76" s="13"/>
      <c r="B76" s="12"/>
      <c r="C76" s="12"/>
      <c r="F76" s="11"/>
    </row>
    <row r="77" spans="1:6" ht="15">
      <c r="A77" s="13"/>
      <c r="B77" s="12"/>
      <c r="C77" s="12"/>
      <c r="F77" s="11"/>
    </row>
    <row r="78" spans="1:6" ht="15">
      <c r="A78" s="13"/>
      <c r="B78" s="12"/>
      <c r="C78" s="12"/>
      <c r="F78" s="11"/>
    </row>
    <row r="79" spans="1:6" ht="15">
      <c r="A79" s="13"/>
      <c r="B79" s="12"/>
      <c r="C79" s="12"/>
      <c r="F79" s="11"/>
    </row>
    <row r="80" spans="1:6" ht="15">
      <c r="A80" s="13"/>
      <c r="B80" s="12"/>
      <c r="C80" s="12"/>
      <c r="F80" s="11"/>
    </row>
    <row r="81" spans="1:6" ht="15">
      <c r="A81" s="13"/>
      <c r="B81" s="12"/>
      <c r="C81" s="12"/>
      <c r="F81" s="11"/>
    </row>
    <row r="82" spans="1:6" ht="15">
      <c r="A82" s="13"/>
      <c r="B82" s="12"/>
      <c r="C82" s="12"/>
      <c r="F82" s="11"/>
    </row>
    <row r="83" spans="1:6" ht="15">
      <c r="A83" s="13"/>
      <c r="B83" s="12"/>
      <c r="C83" s="12"/>
      <c r="F83" s="11"/>
    </row>
    <row r="84" spans="1:6" ht="15">
      <c r="A84" s="13"/>
      <c r="B84" s="12"/>
      <c r="C84" s="12"/>
      <c r="F84" s="11"/>
    </row>
    <row r="85" spans="1:6" ht="15">
      <c r="A85" s="13"/>
      <c r="B85" s="12"/>
      <c r="C85" s="12"/>
      <c r="F85" s="11"/>
    </row>
    <row r="86" spans="1:6" ht="15">
      <c r="A86" s="13"/>
      <c r="B86" s="12"/>
      <c r="C86" s="12"/>
      <c r="F86" s="11"/>
    </row>
  </sheetData>
  <sheetProtection password="CD8E" sheet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Gestores de Patrimônio - Formulário de Preenchimento</dc:title>
  <dc:subject/>
  <dc:creator/>
  <cp:keywords/>
  <dc:description/>
  <cp:lastModifiedBy/>
  <dcterms:created xsi:type="dcterms:W3CDTF">2006-09-25T12:47:36Z</dcterms:created>
  <dcterms:modified xsi:type="dcterms:W3CDTF">2019-01-14T12:22:31Z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>Gestores de Patrimônio - Formulário de Preenchimento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