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codeName="EstaPastaDeTrabalho" defaultThemeVersion="124226"/>
  <xr:revisionPtr revIDLastSave="0" documentId="13_ncr:1_{F75C67C5-7BC2-4DD0-94C3-384DE36FE9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enchimento" sheetId="1" r:id="rId1"/>
    <sheet name="Quadro Consultivo" sheetId="5" r:id="rId2"/>
    <sheet name="Contas" sheetId="2" r:id="rId3"/>
  </sheets>
  <definedNames>
    <definedName name="_xlnm._FilterDatabase" localSheetId="2" hidden="1">Contas!#REF!</definedName>
    <definedName name="_xlnm.Print_Area" localSheetId="1">'Quadro Consultivo'!$B$1:$G$100</definedName>
    <definedName name="ÁREA_DE_VERIFICAÇÃO_DOS_DADOS">Preenchimento!$A$113:$D$122</definedName>
    <definedName name="INSTITUICOES">Preenchimento!$J$1:$L$65490</definedName>
    <definedName name="status">Preenchimento!$D$13:$F$516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0" i="5" l="1"/>
  <c r="E109" i="5"/>
  <c r="E108" i="5"/>
  <c r="E107" i="5"/>
  <c r="E106" i="5"/>
  <c r="E105" i="5"/>
  <c r="E104" i="5"/>
  <c r="E103" i="5"/>
  <c r="E102" i="5"/>
  <c r="E100" i="5"/>
  <c r="E98" i="5"/>
  <c r="E97" i="5"/>
  <c r="E96" i="5"/>
  <c r="E95" i="5"/>
  <c r="E94" i="5"/>
  <c r="E93" i="5"/>
  <c r="E92" i="5"/>
  <c r="E91" i="5"/>
  <c r="E90" i="5"/>
  <c r="E88" i="5"/>
  <c r="E86" i="5"/>
  <c r="E85" i="5"/>
  <c r="E83" i="5"/>
  <c r="E81" i="5"/>
  <c r="E80" i="5"/>
  <c r="E79" i="5"/>
  <c r="E78" i="5"/>
  <c r="E77" i="5"/>
  <c r="E76" i="5"/>
  <c r="E75" i="5"/>
  <c r="E74" i="5"/>
  <c r="E73" i="5"/>
  <c r="E71" i="5"/>
  <c r="E14" i="5"/>
  <c r="E64" i="5"/>
  <c r="E63" i="5"/>
  <c r="E62" i="5"/>
  <c r="E61" i="5"/>
  <c r="E60" i="5"/>
  <c r="E59" i="5"/>
  <c r="E56" i="5"/>
  <c r="E55" i="5"/>
  <c r="E54" i="5"/>
  <c r="E53" i="5"/>
  <c r="E49" i="5"/>
  <c r="E48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1" i="5"/>
  <c r="E20" i="5"/>
  <c r="E19" i="5"/>
  <c r="E69" i="5"/>
  <c r="E68" i="5"/>
  <c r="E67" i="5"/>
  <c r="E66" i="5"/>
  <c r="E58" i="5"/>
  <c r="E52" i="5"/>
  <c r="E51" i="5"/>
  <c r="E50" i="5"/>
  <c r="E47" i="5"/>
  <c r="E46" i="5"/>
  <c r="E23" i="5"/>
  <c r="E18" i="5"/>
  <c r="E16" i="5"/>
  <c r="E12" i="5"/>
  <c r="E11" i="5"/>
  <c r="E9" i="5"/>
  <c r="D16" i="1"/>
  <c r="A46" i="2"/>
  <c r="B46" i="2"/>
  <c r="C46" i="2"/>
  <c r="E46" i="2"/>
  <c r="F46" i="2"/>
  <c r="A47" i="2"/>
  <c r="B47" i="2"/>
  <c r="C47" i="2"/>
  <c r="E47" i="2"/>
  <c r="F47" i="2"/>
  <c r="C116" i="1"/>
  <c r="C115" i="1"/>
  <c r="C118" i="1"/>
  <c r="C119" i="1"/>
  <c r="C121" i="1"/>
  <c r="C120" i="1"/>
  <c r="D74" i="1"/>
  <c r="D103" i="1"/>
  <c r="D91" i="1"/>
  <c r="D102" i="1"/>
  <c r="D90" i="1"/>
  <c r="D73" i="1"/>
  <c r="D21" i="1"/>
  <c r="D64" i="1"/>
  <c r="D60" i="1"/>
  <c r="D55" i="1"/>
  <c r="D50" i="1"/>
  <c r="D34" i="1"/>
  <c r="D27" i="1"/>
  <c r="D22" i="1"/>
  <c r="D23" i="1"/>
  <c r="D85" i="1"/>
  <c r="D99" i="1"/>
  <c r="D98" i="1"/>
  <c r="D97" i="1"/>
  <c r="D96" i="1"/>
  <c r="D95" i="1"/>
  <c r="D94" i="1"/>
  <c r="D93" i="1"/>
  <c r="D92" i="1"/>
  <c r="D82" i="1"/>
  <c r="D81" i="1"/>
  <c r="D80" i="1"/>
  <c r="D79" i="1"/>
  <c r="D78" i="1"/>
  <c r="D77" i="1"/>
  <c r="D76" i="1"/>
  <c r="D75" i="1"/>
  <c r="D87" i="1"/>
  <c r="D86" i="1"/>
  <c r="D18" i="1"/>
  <c r="D17" i="1"/>
  <c r="A73" i="2"/>
  <c r="C6" i="5"/>
  <c r="C5" i="5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  <c r="C117" i="1" l="1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66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1" i="2"/>
  <c r="F64" i="5"/>
  <c r="B6" i="5"/>
  <c r="B5" i="5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1" i="2"/>
  <c r="F40" i="2"/>
  <c r="F38" i="2"/>
  <c r="F37" i="2"/>
  <c r="F36" i="2"/>
  <c r="F35" i="2"/>
  <c r="F32" i="2"/>
  <c r="F31" i="2"/>
  <c r="F30" i="2"/>
  <c r="F29" i="2"/>
  <c r="F28" i="2"/>
  <c r="F45" i="2"/>
  <c r="F44" i="2"/>
  <c r="F43" i="2"/>
  <c r="F42" i="2"/>
  <c r="F39" i="2"/>
  <c r="F34" i="2"/>
  <c r="F33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" i="2"/>
  <c r="F58" i="5" l="1"/>
  <c r="F77" i="5"/>
  <c r="F42" i="5"/>
  <c r="F56" i="5"/>
  <c r="C11" i="1"/>
  <c r="F98" i="5"/>
  <c r="F94" i="5"/>
  <c r="F93" i="5"/>
  <c r="F96" i="5"/>
  <c r="F92" i="5"/>
  <c r="F85" i="5"/>
  <c r="F16" i="5"/>
  <c r="F48" i="5"/>
  <c r="F62" i="5"/>
  <c r="F76" i="5"/>
  <c r="F91" i="5"/>
  <c r="F54" i="5"/>
  <c r="F41" i="5"/>
  <c r="F24" i="5"/>
  <c r="F55" i="5"/>
  <c r="F18" i="5"/>
  <c r="F49" i="5"/>
  <c r="F33" i="5"/>
  <c r="F39" i="5"/>
  <c r="F53" i="5"/>
  <c r="F80" i="5"/>
  <c r="F27" i="5"/>
  <c r="F59" i="5"/>
  <c r="F81" i="5"/>
  <c r="F69" i="5"/>
  <c r="F23" i="5"/>
  <c r="F28" i="5"/>
  <c r="F60" i="5"/>
  <c r="F74" i="5"/>
  <c r="F37" i="5"/>
  <c r="F61" i="5"/>
  <c r="F106" i="5"/>
  <c r="F97" i="5"/>
  <c r="F110" i="5"/>
  <c r="F66" i="5"/>
  <c r="F103" i="5"/>
  <c r="F95" i="5"/>
  <c r="F102" i="5"/>
  <c r="F107" i="5"/>
  <c r="F44" i="5"/>
  <c r="F105" i="5"/>
  <c r="F108" i="5"/>
  <c r="F73" i="5"/>
  <c r="F78" i="5"/>
  <c r="F104" i="5"/>
  <c r="F86" i="5"/>
  <c r="F50" i="5"/>
  <c r="F90" i="5"/>
  <c r="F109" i="5"/>
  <c r="F67" i="5"/>
  <c r="F79" i="5"/>
  <c r="F46" i="5"/>
  <c r="F34" i="5"/>
  <c r="F32" i="5"/>
  <c r="F19" i="5"/>
  <c r="F35" i="5"/>
  <c r="F63" i="5"/>
  <c r="F68" i="5"/>
  <c r="F40" i="5"/>
  <c r="F29" i="5"/>
  <c r="F26" i="5"/>
  <c r="F11" i="5"/>
  <c r="F38" i="5"/>
  <c r="F31" i="5"/>
  <c r="F12" i="5"/>
  <c r="F25" i="5"/>
  <c r="F30" i="5"/>
  <c r="F20" i="5"/>
  <c r="F36" i="5"/>
  <c r="F43" i="5"/>
  <c r="F47" i="5"/>
  <c r="F51" i="5"/>
  <c r="F75" i="5"/>
  <c r="F52" i="5"/>
  <c r="F21" i="5"/>
  <c r="F100" i="5" l="1"/>
  <c r="F88" i="5"/>
  <c r="F83" i="5"/>
  <c r="F14" i="5"/>
  <c r="F9" i="5"/>
  <c r="F71" i="5"/>
</calcChain>
</file>

<file path=xl/sharedStrings.xml><?xml version="1.0" encoding="utf-8"?>
<sst xmlns="http://schemas.openxmlformats.org/spreadsheetml/2006/main" count="468" uniqueCount="232">
  <si>
    <t>INFORMAÇÕES CADASTRAIS</t>
  </si>
  <si>
    <t>CONDIÇÕES GERAIS PARA ENVIO DO ARQUIVO:</t>
  </si>
  <si>
    <t>Descrição da Conta</t>
  </si>
  <si>
    <t>Saldo (R$ Mil)</t>
  </si>
  <si>
    <t>Status da Soma</t>
  </si>
  <si>
    <t>1.</t>
  </si>
  <si>
    <t>1.1.</t>
  </si>
  <si>
    <t>Renda Fixa</t>
  </si>
  <si>
    <t>1.2.</t>
  </si>
  <si>
    <t>2.1.</t>
  </si>
  <si>
    <t>2.</t>
  </si>
  <si>
    <t>3.</t>
  </si>
  <si>
    <t>3.1.</t>
  </si>
  <si>
    <t>São Paulo</t>
  </si>
  <si>
    <t>Interior</t>
  </si>
  <si>
    <t>Rio de Janeiro</t>
  </si>
  <si>
    <t>Sul</t>
  </si>
  <si>
    <t>Centro-Oeste</t>
  </si>
  <si>
    <t>Nordeste</t>
  </si>
  <si>
    <t>Norte</t>
  </si>
  <si>
    <t>2.2.</t>
  </si>
  <si>
    <t>2.3.</t>
  </si>
  <si>
    <t>4.1.</t>
  </si>
  <si>
    <t>4.2.</t>
  </si>
  <si>
    <t>6.</t>
  </si>
  <si>
    <t>6.1.</t>
  </si>
  <si>
    <t>6.2.</t>
  </si>
  <si>
    <t>ÁREA DE VERIFICAÇÃO DOS DADOS</t>
  </si>
  <si>
    <t>Informações Cadastrais:</t>
  </si>
  <si>
    <t>Data de Referência:</t>
  </si>
  <si>
    <t>Contas Totalizadoras:</t>
  </si>
  <si>
    <t>3.2.</t>
  </si>
  <si>
    <t>3.3.</t>
  </si>
  <si>
    <t>6.3.</t>
  </si>
  <si>
    <t>6.4.</t>
  </si>
  <si>
    <t>3.1.1.</t>
  </si>
  <si>
    <t>3.1.2.</t>
  </si>
  <si>
    <t>3.5.</t>
  </si>
  <si>
    <t>Minas Gerais / Espírito Santo</t>
  </si>
  <si>
    <t>3.6.</t>
  </si>
  <si>
    <t>3.7.</t>
  </si>
  <si>
    <t>2.4.</t>
  </si>
  <si>
    <t>2.5.</t>
  </si>
  <si>
    <t>Classe de Ativo</t>
  </si>
  <si>
    <t>2.1.1.</t>
  </si>
  <si>
    <t>2.1.2.</t>
  </si>
  <si>
    <t>2.1.3.</t>
  </si>
  <si>
    <t>2.1.4.</t>
  </si>
  <si>
    <t>Renda Variável</t>
  </si>
  <si>
    <t xml:space="preserve">2.3.1. </t>
  </si>
  <si>
    <t>2.3.2.</t>
  </si>
  <si>
    <t>2.3.3.</t>
  </si>
  <si>
    <t>2.3.4.</t>
  </si>
  <si>
    <t>2.4.1.</t>
  </si>
  <si>
    <t>2.4.2.</t>
  </si>
  <si>
    <t>2.6.</t>
  </si>
  <si>
    <t>Previdência</t>
  </si>
  <si>
    <t>6.1.1.</t>
  </si>
  <si>
    <t>6.1.2.</t>
  </si>
  <si>
    <t>6.5.</t>
  </si>
  <si>
    <t>6.6.</t>
  </si>
  <si>
    <t>6.7.</t>
  </si>
  <si>
    <t>4.</t>
  </si>
  <si>
    <t>3.4.</t>
  </si>
  <si>
    <t>2.1.1.1.</t>
  </si>
  <si>
    <t>2.1.1.2.</t>
  </si>
  <si>
    <t>2.1.1.3.</t>
  </si>
  <si>
    <t>2.1.2.1.</t>
  </si>
  <si>
    <t>2.1.2.2.</t>
  </si>
  <si>
    <t>2.1.2.3.</t>
  </si>
  <si>
    <t>2.1.2.4.</t>
  </si>
  <si>
    <t>2.1.2.5.</t>
  </si>
  <si>
    <t>2.1.2.6.</t>
  </si>
  <si>
    <t>2.1.2.7.</t>
  </si>
  <si>
    <t>2.1.2.8.</t>
  </si>
  <si>
    <t>2.1.2.9.</t>
  </si>
  <si>
    <t>2.1.2.10.</t>
  </si>
  <si>
    <t>2.1.2.11.</t>
  </si>
  <si>
    <t>2.1.2.12.</t>
  </si>
  <si>
    <t>2.1.2.13.</t>
  </si>
  <si>
    <t>2.1.2.14.</t>
  </si>
  <si>
    <t>2.1.2.15.</t>
  </si>
  <si>
    <t xml:space="preserve"> Ações</t>
  </si>
  <si>
    <t xml:space="preserve">  Região Metropolitana</t>
  </si>
  <si>
    <t>N° de carteiras administradas</t>
  </si>
  <si>
    <t xml:space="preserve">  Demais cidades do Estado de SP</t>
  </si>
  <si>
    <t>Outros Ativos (ativos não listados acima)</t>
  </si>
  <si>
    <t>Total de Recursos por Instrumento</t>
  </si>
  <si>
    <t>Cotas de Fundos Multimercados</t>
  </si>
  <si>
    <t>7.</t>
  </si>
  <si>
    <t>7.4.</t>
  </si>
  <si>
    <t>7.5.</t>
  </si>
  <si>
    <t>7.6.</t>
  </si>
  <si>
    <t>7.7.</t>
  </si>
  <si>
    <t>7.1.1.</t>
  </si>
  <si>
    <t>7.1.2.</t>
  </si>
  <si>
    <t>7.2.</t>
  </si>
  <si>
    <t>7.3.</t>
  </si>
  <si>
    <t>7.1.</t>
  </si>
  <si>
    <t>Número de grupos econômicos:</t>
  </si>
  <si>
    <t>Número de clientes:</t>
  </si>
  <si>
    <t>N° de fundos de investimento</t>
  </si>
  <si>
    <t>2.7.</t>
  </si>
  <si>
    <t>2.1.4.1</t>
  </si>
  <si>
    <t>2.1.4.2</t>
  </si>
  <si>
    <t>2.1.2.6.1.</t>
  </si>
  <si>
    <t>2.1.2.6.2.</t>
  </si>
  <si>
    <t>2.4.4.</t>
  </si>
  <si>
    <t>2.4.4.2.</t>
  </si>
  <si>
    <t>2.4.4.1.</t>
  </si>
  <si>
    <t>2.8.</t>
  </si>
  <si>
    <t>Cotas de Fundos Cambiais</t>
  </si>
  <si>
    <t>2.1.2.16.</t>
  </si>
  <si>
    <t>2.1.2.17.</t>
  </si>
  <si>
    <t>2.1.2.18.</t>
  </si>
  <si>
    <t>BOX</t>
  </si>
  <si>
    <t>2.9.</t>
  </si>
  <si>
    <t xml:space="preserve"> Cotas de Fundos de Investimento em Direito Creditório (FIDC)</t>
  </si>
  <si>
    <t xml:space="preserve"> Cotas de Fundos de Renda Fixa</t>
  </si>
  <si>
    <t xml:space="preserve"> ETFs</t>
  </si>
  <si>
    <t xml:space="preserve"> Títulos Públicos</t>
  </si>
  <si>
    <t xml:space="preserve"> Títulos Privados</t>
  </si>
  <si>
    <t xml:space="preserve"> Cotas de fundos de ações</t>
  </si>
  <si>
    <t xml:space="preserve"> Clubes de Investimento</t>
  </si>
  <si>
    <t xml:space="preserve"> Outros (Renda Variável)</t>
  </si>
  <si>
    <t xml:space="preserve">   Pré-fixados</t>
  </si>
  <si>
    <t xml:space="preserve">   Pós-fixados</t>
  </si>
  <si>
    <t xml:space="preserve">   Híbridos</t>
  </si>
  <si>
    <t xml:space="preserve">   Depósito a Prazo com Garantia Especial (DPGE)</t>
  </si>
  <si>
    <t xml:space="preserve">   Letras Financeiras  (LF)</t>
  </si>
  <si>
    <t xml:space="preserve">   Operações Compromissadas</t>
  </si>
  <si>
    <t xml:space="preserve">   Cédula de Crédito Bancário (CCB)</t>
  </si>
  <si>
    <t xml:space="preserve">   Outros Bancários</t>
  </si>
  <si>
    <t xml:space="preserve">   Debêntures</t>
  </si>
  <si>
    <t xml:space="preserve">   Certificado de Recebíveis Imobiliários (CRI)</t>
  </si>
  <si>
    <t xml:space="preserve">   Letra de Crédito Imobiliário (LCI)</t>
  </si>
  <si>
    <t xml:space="preserve">   Letra Imobiliária Garantidas (LIG)</t>
  </si>
  <si>
    <t xml:space="preserve">   Outros Imobiliários</t>
  </si>
  <si>
    <t xml:space="preserve">   Letra de Crédito Agrícola (LCA)</t>
  </si>
  <si>
    <t xml:space="preserve">   Certificado de Recebíveis Agrícola (CRA)</t>
  </si>
  <si>
    <t xml:space="preserve">   Outros Agrícolas</t>
  </si>
  <si>
    <t xml:space="preserve">   Certificado de Operações Estruturadas (COE) </t>
  </si>
  <si>
    <t xml:space="preserve">   Letra de Arrendamento Mercantil (LAM)</t>
  </si>
  <si>
    <t xml:space="preserve">   Letra de Câmbio (LC)</t>
  </si>
  <si>
    <t xml:space="preserve">   Outros Títulos Privados</t>
  </si>
  <si>
    <t>2.1.2.19.</t>
  </si>
  <si>
    <t xml:space="preserve">   BOX</t>
  </si>
  <si>
    <t>Saldo em Conta Corrente</t>
  </si>
  <si>
    <t>Poupança</t>
  </si>
  <si>
    <t>Consolidado de Distribuição de Produtos de Gestores de Patrimônio</t>
  </si>
  <si>
    <t>I. Volume Financeiro por Instrumento</t>
  </si>
  <si>
    <t xml:space="preserve">Fundos de Investimento </t>
  </si>
  <si>
    <t>Carteiras Administradas</t>
  </si>
  <si>
    <t>II. Volume Financeiro por Classe de Ativo</t>
  </si>
  <si>
    <t>Títulos Públicos</t>
  </si>
  <si>
    <t>Pré-fixados</t>
  </si>
  <si>
    <t>Pós-fixados</t>
  </si>
  <si>
    <t>Híbridos</t>
  </si>
  <si>
    <t>Títulos Privados</t>
  </si>
  <si>
    <t>Operações Compromissadas</t>
  </si>
  <si>
    <t>Outros Bancários</t>
  </si>
  <si>
    <t>Debêntures</t>
  </si>
  <si>
    <t>Certificado de Recebíveis Imobiliários (CRI)</t>
  </si>
  <si>
    <t>Outros Imobiliários</t>
  </si>
  <si>
    <t>Outros Agrícolas</t>
  </si>
  <si>
    <t>Outros Títulos Privados</t>
  </si>
  <si>
    <t>Ações</t>
  </si>
  <si>
    <t>Cotas de Fundos de Ações</t>
  </si>
  <si>
    <t>Clubes de Investimento</t>
  </si>
  <si>
    <t>Outros Renda Variável</t>
  </si>
  <si>
    <t xml:space="preserve">Previdência </t>
  </si>
  <si>
    <t>Outros ativos</t>
  </si>
  <si>
    <t>Região Metropolitana</t>
  </si>
  <si>
    <t>IV. Número de Instrumentos de Investimentos</t>
  </si>
  <si>
    <t>nº</t>
  </si>
  <si>
    <t>Fundos de Investimento</t>
  </si>
  <si>
    <t>Depósito a Prazo com Garantia Especial (DPGE)</t>
  </si>
  <si>
    <t>Letras Financeiras  (LF)</t>
  </si>
  <si>
    <t>Cédula de Crédito Bancário (CCB)</t>
  </si>
  <si>
    <t>Letra de Crédito Imobiliário (LCI)</t>
  </si>
  <si>
    <t>Letra Imobiliária Garantidas (LIG)</t>
  </si>
  <si>
    <t>Letra de Crédito Agrícola (LCA)</t>
  </si>
  <si>
    <t>Certificado de Recebíveis Agrícola (CRA)</t>
  </si>
  <si>
    <t xml:space="preserve">Certificado de Operações Estruturadas (COE) </t>
  </si>
  <si>
    <t>Letra de Arrendamento Mercantil (LAM)</t>
  </si>
  <si>
    <t>Letra de Câmbio (LC)</t>
  </si>
  <si>
    <t xml:space="preserve">   Certificado/Recibo de Depósito Bancário (CDB / RDB)</t>
  </si>
  <si>
    <t>Certificado/Recibo de Depósito Bancário (CDB / RDB)</t>
  </si>
  <si>
    <t>Cotas de Fundos Estruturados / ETFs</t>
  </si>
  <si>
    <t xml:space="preserve"> Cotas de Fundos de Investimento em Participações (FIP)</t>
  </si>
  <si>
    <t xml:space="preserve"> Cotas de Fundos de Investimento Imobiliários (FII)</t>
  </si>
  <si>
    <r>
      <t xml:space="preserve">ANBIMA </t>
    </r>
    <r>
      <rPr>
        <sz val="14"/>
        <color indexed="9"/>
        <rFont val="Arial"/>
        <family val="2"/>
      </rPr>
      <t>» Gestores de Patrimônio | Estatísticas</t>
    </r>
  </si>
  <si>
    <t xml:space="preserve">   Cotas de Fundos de Renda Fixa (baixa duração)</t>
  </si>
  <si>
    <t xml:space="preserve">   Cotas de Fundos de Renda Fixa (exceto baixa duração)</t>
  </si>
  <si>
    <t xml:space="preserve">   ETF de Renda Fixa</t>
  </si>
  <si>
    <t xml:space="preserve">   ETF de Renda Variável</t>
  </si>
  <si>
    <t xml:space="preserve">   Debêntures Incentivadas (Lei 12.431)</t>
  </si>
  <si>
    <t xml:space="preserve">   Debêntures Tradicionais</t>
  </si>
  <si>
    <t xml:space="preserve">     Debêntures Incentivadas (Lei 12.431)</t>
  </si>
  <si>
    <t xml:space="preserve">     Debêntures Tradicionais</t>
  </si>
  <si>
    <t>versão 2.2</t>
  </si>
  <si>
    <t>Código da Instituição</t>
  </si>
  <si>
    <t>Telefone p/ contato</t>
  </si>
  <si>
    <t>E-mail</t>
  </si>
  <si>
    <t>Mês</t>
  </si>
  <si>
    <t>Ano</t>
  </si>
  <si>
    <t>Instituição</t>
  </si>
  <si>
    <t>Responsável</t>
  </si>
  <si>
    <t>FORMULÁRIO - ESTATÍSTICAS DE GESTORES DE PATRIMÔNIO</t>
  </si>
  <si>
    <t>2.4.3.</t>
  </si>
  <si>
    <t xml:space="preserve"> Outros Fundos Estruturados</t>
  </si>
  <si>
    <t>Volume financeiro do grupo econômico por região - em R$ mil</t>
  </si>
  <si>
    <t>Total de Instrumentos (Volume Financeiro) - em R$ mil</t>
  </si>
  <si>
    <t>Fundos de Investimentos</t>
  </si>
  <si>
    <t>Total de Ativos (Volume Financeiro) - em R$ mil</t>
  </si>
  <si>
    <t>Número de Instrumentos</t>
  </si>
  <si>
    <t xml:space="preserve">Volume financeiro do grupo econômico </t>
  </si>
  <si>
    <t xml:space="preserve">Número de grupos econômicos </t>
  </si>
  <si>
    <t xml:space="preserve">Número de clientes (CPF) </t>
  </si>
  <si>
    <t xml:space="preserve">   Cotas de Fundos de Renda Fixa (Baixa Duração)</t>
  </si>
  <si>
    <t xml:space="preserve">   Cotas de Fundos de Renda Fixa (Exceto Baixa Duração)</t>
  </si>
  <si>
    <t>Código da Conta</t>
  </si>
  <si>
    <t>III. Volume Financeiro do Grupo Econômico por região</t>
  </si>
  <si>
    <t>V. Número de Grupos Econômicos por região</t>
  </si>
  <si>
    <t>VI. Número de Clientes (CPF) por região</t>
  </si>
  <si>
    <t xml:space="preserve">Consolidado final </t>
  </si>
  <si>
    <t>Número de instrumentos</t>
  </si>
  <si>
    <t>Número de grupos econômicos por região</t>
  </si>
  <si>
    <t>Número de clientes (CPF) por região</t>
  </si>
  <si>
    <t>R$ mil</t>
  </si>
  <si>
    <t>Total de ativos x volume por região:</t>
  </si>
  <si>
    <t>Total de instrumentos x classe de ativos: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</si>
</sst>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??_);_(@_)"/>
    <numFmt numFmtId="166" formatCode="_(* #,##0_);_(* \(#,##0\);_(* &quot;-&quot;??_);_(@_)"/>
    <numFmt numFmtId="167" formatCode="_-* #,##0_-;\-* #,##0_-;_-* &quot;-&quot;??_-;_-@_-"/>
    <numFmt numFmtId="168" formatCode="#,##0.0"/>
    <numFmt numFmtId="169" formatCode="0.0%"/>
    <numFmt numFmtId="170" formatCode="0.0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2"/>
      <color indexed="9"/>
      <name val="Arial"/>
      <family val="2"/>
    </font>
    <font>
      <sz val="9"/>
      <name val="ITC-GaramondCondensed"/>
    </font>
    <font>
      <b/>
      <sz val="13"/>
      <color indexed="9"/>
      <name val="Arial"/>
      <family val="2"/>
    </font>
    <font>
      <b/>
      <sz val="13"/>
      <color indexed="55"/>
      <name val="Arial"/>
      <family val="2"/>
    </font>
    <font>
      <b/>
      <sz val="18"/>
      <color indexed="55"/>
      <name val="Arial"/>
      <family val="2"/>
    </font>
    <font>
      <b/>
      <sz val="11"/>
      <color indexed="55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969696"/>
      <name val="Arial"/>
      <family val="2"/>
    </font>
    <font>
      <b/>
      <sz val="14"/>
      <color rgb="FF969696"/>
      <name val="Arial"/>
      <family val="2"/>
    </font>
    <font>
      <b/>
      <sz val="12"/>
      <color rgb="FF0095D9"/>
      <name val="Arial"/>
      <family val="2"/>
    </font>
    <font>
      <sz val="10"/>
      <color theme="0" tint="-0.34998626667073579"/>
      <name val="Arial"/>
      <family val="2"/>
    </font>
    <font>
      <b/>
      <sz val="14"/>
      <color theme="0"/>
      <name val="Arial"/>
      <family val="2"/>
    </font>
    <font>
      <sz val="9"/>
      <color theme="1"/>
      <name val="Tahoma"/>
      <family val="2"/>
    </font>
    <font>
      <b/>
      <sz val="14"/>
      <color theme="1"/>
      <name val="Tahoma"/>
      <family val="2"/>
    </font>
    <font>
      <b/>
      <sz val="14"/>
      <color rgb="FF4C4D4F"/>
      <name val="Arial"/>
      <family val="2"/>
    </font>
    <font>
      <b/>
      <sz val="14"/>
      <color rgb="FF0095D9"/>
      <name val="Arial"/>
      <family val="2"/>
    </font>
    <font>
      <b/>
      <sz val="9"/>
      <color theme="1"/>
      <name val="Arial"/>
      <family val="2"/>
    </font>
    <font>
      <b/>
      <sz val="11"/>
      <color rgb="FF4C4D4F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12"/>
      <color theme="1" tint="0.34998626667073579"/>
      <name val="Calibri"/>
      <family val="2"/>
      <scheme val="minor"/>
    </font>
    <font>
      <b/>
      <sz val="11"/>
      <color rgb="FF595959"/>
      <name val="Arial"/>
      <family val="2"/>
    </font>
    <font>
      <sz val="10"/>
      <color theme="0" tint="-0.499984740745262"/>
      <name val="Arial"/>
      <family val="2"/>
    </font>
    <font>
      <b/>
      <sz val="10"/>
      <color theme="1" tint="0.34998626667073579"/>
      <name val="Arial"/>
      <family val="2"/>
    </font>
    <font>
      <sz val="11"/>
      <color rgb="FF595959"/>
      <name val="Arial"/>
      <family val="2"/>
    </font>
    <font>
      <b/>
      <sz val="9"/>
      <color rgb="FF4C4D4F"/>
      <name val="Tahoma"/>
      <family val="2"/>
    </font>
    <font>
      <b/>
      <sz val="9"/>
      <color theme="1"/>
      <name val="Tahoma"/>
      <family val="2"/>
    </font>
    <font>
      <sz val="11"/>
      <color theme="1" tint="0.34998626667073579"/>
      <name val="Arial"/>
      <family val="2"/>
    </font>
    <font>
      <i/>
      <sz val="8"/>
      <color theme="1"/>
      <name val="Tahoma"/>
      <family val="2"/>
    </font>
    <font>
      <sz val="11"/>
      <color theme="0" tint="-0.499984740745262"/>
      <name val="Arial"/>
      <family val="2"/>
    </font>
    <font>
      <b/>
      <i/>
      <sz val="8"/>
      <color theme="1"/>
      <name val="Tahoma"/>
      <family val="2"/>
    </font>
    <font>
      <i/>
      <sz val="8"/>
      <color theme="1" tint="0.34998626667073579"/>
      <name val="Tahoma"/>
      <family val="2"/>
    </font>
    <font>
      <sz val="9"/>
      <color rgb="FF4C4D4F"/>
      <name val="Tahoma"/>
      <family val="2"/>
    </font>
    <font>
      <i/>
      <sz val="9"/>
      <color rgb="FF595959"/>
      <name val="Arial"/>
      <family val="2"/>
    </font>
    <font>
      <i/>
      <sz val="9"/>
      <color theme="1" tint="0.34998626667073579"/>
      <name val="Tahoma"/>
      <family val="2"/>
    </font>
    <font>
      <sz val="12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0"/>
      <color theme="1" tint="0.249977111117893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8"/>
      <color rgb="FF0095D9"/>
      <name val="Arial"/>
      <family val="2"/>
    </font>
    <font>
      <b/>
      <sz val="11"/>
      <color indexed="23"/>
      <name val="Arial"/>
      <family val="2"/>
    </font>
    <font>
      <sz val="11"/>
      <color theme="0" tint="-0.34998626667073579"/>
      <name val="Arial"/>
      <family val="2"/>
    </font>
    <font>
      <b/>
      <sz val="12"/>
      <color theme="0"/>
      <name val="Arial"/>
      <family val="2"/>
    </font>
    <font>
      <sz val="12"/>
      <color rgb="FF969696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u/>
      <sz val="12"/>
      <color theme="0"/>
      <name val="Arial"/>
      <family val="2"/>
    </font>
    <font>
      <sz val="11"/>
      <color theme="1"/>
      <name val="Arial"/>
      <family val="2"/>
    </font>
    <font>
      <b/>
      <i/>
      <sz val="11"/>
      <color theme="1" tint="0.249977111117893"/>
      <name val="Arial"/>
      <family val="2"/>
    </font>
    <font>
      <sz val="14"/>
      <color rgb="FF0095D9"/>
      <name val="Arial"/>
      <family val="2"/>
    </font>
    <font>
      <sz val="14"/>
      <color rgb="FF969696"/>
      <name val="Arial"/>
      <family val="2"/>
    </font>
    <font>
      <b/>
      <sz val="12"/>
      <color theme="1" tint="0.3499862666707357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dotted">
        <color rgb="FF0095D9"/>
      </top>
      <bottom style="dotted">
        <color rgb="FF0095D9"/>
      </bottom>
      <diagonal/>
    </border>
    <border>
      <left/>
      <right/>
      <top style="dashed">
        <color rgb="FF00B0F0"/>
      </top>
      <bottom style="dashed">
        <color rgb="FF00B0F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dotted">
        <color rgb="FF0095D9"/>
      </bottom>
      <diagonal/>
    </border>
    <border>
      <left/>
      <right/>
      <top/>
      <bottom style="dashed">
        <color rgb="FF00B0F0"/>
      </bottom>
      <diagonal/>
    </border>
    <border>
      <left/>
      <right/>
      <top/>
      <bottom style="hair">
        <color rgb="FF0095D9"/>
      </bottom>
      <diagonal/>
    </border>
    <border>
      <left/>
      <right/>
      <top/>
      <bottom style="thin">
        <color rgb="FF00B0F0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39" fontId="4" fillId="0" borderId="0">
      <alignment vertical="center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61">
    <xf numFmtId="0" fontId="0" fillId="0" borderId="0" xfId="0"/>
    <xf numFmtId="22" fontId="0" fillId="0" borderId="0" xfId="0" applyNumberFormat="1"/>
    <xf numFmtId="1" fontId="0" fillId="0" borderId="0" xfId="0" applyNumberFormat="1"/>
    <xf numFmtId="2" fontId="0" fillId="0" borderId="0" xfId="0" applyNumberForma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8" fillId="0" borderId="0" xfId="2" applyFont="1"/>
    <xf numFmtId="0" fontId="7" fillId="0" borderId="0" xfId="0" applyFont="1"/>
    <xf numFmtId="0" fontId="19" fillId="0" borderId="0" xfId="2" applyFont="1"/>
    <xf numFmtId="0" fontId="18" fillId="0" borderId="0" xfId="2" applyFont="1" applyAlignment="1">
      <alignment horizontal="center"/>
    </xf>
    <xf numFmtId="0" fontId="20" fillId="4" borderId="0" xfId="0" applyFont="1" applyFill="1"/>
    <xf numFmtId="17" fontId="6" fillId="0" borderId="0" xfId="0" applyNumberFormat="1" applyFont="1" applyAlignment="1">
      <alignment horizontal="left" vertical="center" indent="1"/>
    </xf>
    <xf numFmtId="0" fontId="21" fillId="4" borderId="0" xfId="0" applyFont="1" applyFill="1" applyAlignment="1">
      <alignment horizontal="left"/>
    </xf>
    <xf numFmtId="4" fontId="22" fillId="0" borderId="0" xfId="2" applyNumberFormat="1" applyFont="1" applyAlignment="1">
      <alignment horizontal="center"/>
    </xf>
    <xf numFmtId="169" fontId="23" fillId="0" borderId="5" xfId="4" applyNumberFormat="1" applyFont="1" applyBorder="1" applyAlignment="1">
      <alignment horizontal="center"/>
    </xf>
    <xf numFmtId="4" fontId="24" fillId="0" borderId="0" xfId="2" applyNumberFormat="1" applyFont="1" applyAlignment="1">
      <alignment horizontal="center"/>
    </xf>
    <xf numFmtId="9" fontId="3" fillId="7" borderId="0" xfId="2" applyNumberFormat="1" applyFont="1" applyFill="1" applyAlignment="1">
      <alignment horizontal="center" vertical="center"/>
    </xf>
    <xf numFmtId="169" fontId="23" fillId="0" borderId="0" xfId="4" applyNumberFormat="1" applyFont="1" applyAlignment="1">
      <alignment horizontal="center"/>
    </xf>
    <xf numFmtId="4" fontId="25" fillId="0" borderId="0" xfId="2" applyNumberFormat="1" applyFont="1" applyAlignment="1">
      <alignment horizontal="center"/>
    </xf>
    <xf numFmtId="9" fontId="5" fillId="7" borderId="0" xfId="2" applyNumberFormat="1" applyFont="1" applyFill="1" applyAlignment="1">
      <alignment horizontal="center" vertical="center"/>
    </xf>
    <xf numFmtId="169" fontId="8" fillId="0" borderId="0" xfId="4" applyNumberFormat="1" applyFont="1" applyAlignment="1">
      <alignment horizontal="center"/>
    </xf>
    <xf numFmtId="0" fontId="26" fillId="0" borderId="0" xfId="0" applyFont="1" applyAlignment="1">
      <alignment vertical="center"/>
    </xf>
    <xf numFmtId="0" fontId="27" fillId="8" borderId="6" xfId="2" applyFont="1" applyFill="1" applyBorder="1" applyAlignment="1">
      <alignment vertical="center"/>
    </xf>
    <xf numFmtId="169" fontId="27" fillId="0" borderId="6" xfId="5" applyNumberFormat="1" applyFont="1" applyBorder="1" applyAlignment="1">
      <alignment horizontal="center" vertical="center"/>
    </xf>
    <xf numFmtId="169" fontId="27" fillId="0" borderId="0" xfId="5" applyNumberFormat="1" applyFont="1" applyAlignment="1">
      <alignment horizontal="center" vertical="center"/>
    </xf>
    <xf numFmtId="169" fontId="28" fillId="4" borderId="0" xfId="4" applyNumberFormat="1" applyFont="1" applyFill="1" applyAlignment="1">
      <alignment horizontal="center"/>
    </xf>
    <xf numFmtId="169" fontId="30" fillId="0" borderId="0" xfId="5" applyNumberFormat="1" applyFont="1" applyAlignment="1">
      <alignment horizontal="center"/>
    </xf>
    <xf numFmtId="0" fontId="27" fillId="0" borderId="6" xfId="2" applyFont="1" applyBorder="1" applyAlignment="1">
      <alignment vertical="center"/>
    </xf>
    <xf numFmtId="0" fontId="27" fillId="8" borderId="0" xfId="2" applyFont="1" applyFill="1" applyAlignment="1">
      <alignment vertical="center"/>
    </xf>
    <xf numFmtId="4" fontId="18" fillId="0" borderId="0" xfId="2" applyNumberFormat="1" applyFont="1"/>
    <xf numFmtId="0" fontId="3" fillId="7" borderId="0" xfId="2" applyFont="1" applyFill="1" applyAlignment="1">
      <alignment vertical="center"/>
    </xf>
    <xf numFmtId="0" fontId="9" fillId="7" borderId="0" xfId="2" applyFont="1" applyFill="1" applyAlignment="1">
      <alignment horizontal="center" vertical="center"/>
    </xf>
    <xf numFmtId="170" fontId="31" fillId="0" borderId="0" xfId="2" applyNumberFormat="1" applyFont="1"/>
    <xf numFmtId="169" fontId="31" fillId="0" borderId="0" xfId="2" applyNumberFormat="1" applyFont="1" applyAlignment="1">
      <alignment vertical="center"/>
    </xf>
    <xf numFmtId="170" fontId="32" fillId="0" borderId="0" xfId="2" applyNumberFormat="1" applyFont="1"/>
    <xf numFmtId="169" fontId="18" fillId="0" borderId="0" xfId="2" applyNumberFormat="1" applyFont="1"/>
    <xf numFmtId="0" fontId="32" fillId="0" borderId="0" xfId="2" applyFont="1"/>
    <xf numFmtId="4" fontId="22" fillId="0" borderId="0" xfId="2" applyNumberFormat="1" applyFont="1" applyAlignment="1">
      <alignment horizontal="right"/>
    </xf>
    <xf numFmtId="170" fontId="18" fillId="0" borderId="0" xfId="2" applyNumberFormat="1" applyFont="1"/>
    <xf numFmtId="169" fontId="18" fillId="0" borderId="0" xfId="2" applyNumberFormat="1" applyFont="1" applyAlignment="1">
      <alignment vertical="center"/>
    </xf>
    <xf numFmtId="0" fontId="33" fillId="0" borderId="5" xfId="2" applyFont="1" applyBorder="1" applyAlignment="1">
      <alignment horizontal="center"/>
    </xf>
    <xf numFmtId="0" fontId="18" fillId="0" borderId="0" xfId="2" applyFont="1" applyAlignment="1">
      <alignment horizontal="left" indent="1"/>
    </xf>
    <xf numFmtId="0" fontId="34" fillId="0" borderId="0" xfId="2" applyFont="1" applyAlignment="1">
      <alignment horizontal="center"/>
    </xf>
    <xf numFmtId="4" fontId="24" fillId="0" borderId="0" xfId="2" applyNumberFormat="1" applyFont="1" applyAlignment="1">
      <alignment horizontal="right"/>
    </xf>
    <xf numFmtId="168" fontId="23" fillId="0" borderId="5" xfId="2" applyNumberFormat="1" applyFont="1" applyBorder="1" applyAlignment="1">
      <alignment horizontal="right" vertical="center"/>
    </xf>
    <xf numFmtId="168" fontId="18" fillId="0" borderId="0" xfId="2" applyNumberFormat="1" applyFont="1"/>
    <xf numFmtId="0" fontId="23" fillId="0" borderId="0" xfId="2" applyFont="1"/>
    <xf numFmtId="168" fontId="23" fillId="0" borderId="0" xfId="2" applyNumberFormat="1" applyFont="1" applyAlignment="1">
      <alignment horizontal="right" vertical="center"/>
    </xf>
    <xf numFmtId="0" fontId="27" fillId="0" borderId="0" xfId="2" applyFont="1" applyAlignment="1">
      <alignment vertical="center"/>
    </xf>
    <xf numFmtId="0" fontId="30" fillId="8" borderId="0" xfId="2" applyFont="1" applyFill="1" applyAlignment="1">
      <alignment horizontal="left" indent="1"/>
    </xf>
    <xf numFmtId="168" fontId="35" fillId="0" borderId="0" xfId="2" applyNumberFormat="1" applyFont="1" applyAlignment="1">
      <alignment horizontal="right" vertical="center"/>
    </xf>
    <xf numFmtId="0" fontId="35" fillId="0" borderId="0" xfId="2" applyFont="1" applyAlignment="1">
      <alignment horizontal="left" indent="1"/>
    </xf>
    <xf numFmtId="0" fontId="18" fillId="0" borderId="0" xfId="2" quotePrefix="1" applyFont="1"/>
    <xf numFmtId="10" fontId="18" fillId="0" borderId="0" xfId="2" applyNumberFormat="1" applyFont="1"/>
    <xf numFmtId="0" fontId="36" fillId="0" borderId="0" xfId="2" applyFont="1" applyAlignment="1">
      <alignment horizontal="center"/>
    </xf>
    <xf numFmtId="2" fontId="31" fillId="0" borderId="0" xfId="2" applyNumberFormat="1" applyFont="1" applyAlignment="1">
      <alignment vertical="center"/>
    </xf>
    <xf numFmtId="4" fontId="25" fillId="0" borderId="0" xfId="2" applyNumberFormat="1" applyFont="1" applyAlignment="1">
      <alignment horizontal="right"/>
    </xf>
    <xf numFmtId="0" fontId="18" fillId="0" borderId="0" xfId="2" applyFont="1" applyAlignment="1">
      <alignment vertical="center"/>
    </xf>
    <xf numFmtId="0" fontId="30" fillId="0" borderId="0" xfId="2" applyFont="1"/>
    <xf numFmtId="0" fontId="37" fillId="0" borderId="0" xfId="2" applyFont="1" applyAlignment="1">
      <alignment horizontal="center"/>
    </xf>
    <xf numFmtId="170" fontId="38" fillId="0" borderId="0" xfId="2" applyNumberFormat="1" applyFont="1"/>
    <xf numFmtId="0" fontId="39" fillId="0" borderId="0" xfId="2" applyFont="1" applyAlignment="1">
      <alignment horizontal="left" indent="1"/>
    </xf>
    <xf numFmtId="0" fontId="40" fillId="0" borderId="0" xfId="2" applyFont="1" applyAlignment="1">
      <alignment horizontal="center"/>
    </xf>
    <xf numFmtId="169" fontId="38" fillId="0" borderId="0" xfId="2" applyNumberFormat="1" applyFont="1" applyAlignment="1">
      <alignment vertical="center"/>
    </xf>
    <xf numFmtId="4" fontId="30" fillId="0" borderId="0" xfId="2" applyNumberFormat="1" applyFont="1" applyAlignment="1">
      <alignment horizontal="right"/>
    </xf>
    <xf numFmtId="0" fontId="38" fillId="0" borderId="0" xfId="2" applyFont="1" applyAlignment="1">
      <alignment vertical="center"/>
    </xf>
    <xf numFmtId="0" fontId="3" fillId="7" borderId="0" xfId="2" applyFont="1" applyFill="1" applyAlignment="1">
      <alignment vertical="center" wrapText="1"/>
    </xf>
    <xf numFmtId="169" fontId="18" fillId="0" borderId="0" xfId="4" applyNumberFormat="1" applyFont="1"/>
    <xf numFmtId="0" fontId="8" fillId="0" borderId="0" xfId="2" applyFont="1"/>
    <xf numFmtId="3" fontId="8" fillId="0" borderId="0" xfId="2" applyNumberFormat="1" applyFont="1" applyAlignment="1">
      <alignment horizontal="center" vertical="center"/>
    </xf>
    <xf numFmtId="0" fontId="32" fillId="0" borderId="0" xfId="2" applyFont="1" applyAlignment="1">
      <alignment horizontal="right"/>
    </xf>
    <xf numFmtId="0" fontId="21" fillId="4" borderId="7" xfId="0" applyFont="1" applyFill="1" applyBorder="1" applyAlignment="1">
      <alignment horizontal="left"/>
    </xf>
    <xf numFmtId="0" fontId="18" fillId="0" borderId="7" xfId="2" applyFont="1" applyBorder="1"/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18" fillId="0" borderId="8" xfId="2" applyFont="1" applyBorder="1"/>
    <xf numFmtId="0" fontId="32" fillId="0" borderId="9" xfId="2" applyFont="1" applyBorder="1" applyAlignment="1">
      <alignment horizontal="center"/>
    </xf>
    <xf numFmtId="168" fontId="23" fillId="0" borderId="9" xfId="2" applyNumberFormat="1" applyFont="1" applyBorder="1" applyAlignment="1">
      <alignment horizontal="right" vertical="center"/>
    </xf>
    <xf numFmtId="4" fontId="27" fillId="8" borderId="6" xfId="2" applyNumberFormat="1" applyFont="1" applyFill="1" applyBorder="1" applyAlignment="1">
      <alignment vertical="center"/>
    </xf>
    <xf numFmtId="4" fontId="23" fillId="0" borderId="0" xfId="2" applyNumberFormat="1" applyFont="1" applyAlignment="1">
      <alignment horizontal="right" vertical="center"/>
    </xf>
    <xf numFmtId="4" fontId="35" fillId="0" borderId="0" xfId="2" applyNumberFormat="1" applyFont="1" applyAlignment="1">
      <alignment horizontal="right" vertical="center"/>
    </xf>
    <xf numFmtId="4" fontId="27" fillId="0" borderId="0" xfId="2" applyNumberFormat="1" applyFont="1" applyAlignment="1">
      <alignment horizontal="right" vertical="center"/>
    </xf>
    <xf numFmtId="4" fontId="3" fillId="7" borderId="0" xfId="6" applyNumberFormat="1" applyFont="1" applyFill="1" applyAlignment="1">
      <alignment horizontal="right" vertical="center"/>
    </xf>
    <xf numFmtId="3" fontId="3" fillId="7" borderId="0" xfId="6" applyNumberFormat="1" applyFont="1" applyFill="1" applyAlignment="1">
      <alignment horizontal="right" vertical="center"/>
    </xf>
    <xf numFmtId="3" fontId="24" fillId="0" borderId="0" xfId="2" applyNumberFormat="1" applyFont="1" applyAlignment="1">
      <alignment horizontal="right"/>
    </xf>
    <xf numFmtId="3" fontId="27" fillId="0" borderId="6" xfId="2" applyNumberFormat="1" applyFont="1" applyBorder="1" applyAlignment="1">
      <alignment horizontal="right" vertical="center"/>
    </xf>
    <xf numFmtId="3" fontId="35" fillId="0" borderId="0" xfId="2" applyNumberFormat="1" applyFont="1" applyAlignment="1">
      <alignment horizontal="right" vertical="center"/>
    </xf>
    <xf numFmtId="0" fontId="29" fillId="4" borderId="0" xfId="0" applyFont="1" applyFill="1" applyAlignment="1">
      <alignment horizontal="left" vertical="center" wrapText="1"/>
    </xf>
    <xf numFmtId="0" fontId="28" fillId="2" borderId="11" xfId="0" applyFont="1" applyFill="1" applyBorder="1" applyAlignment="1">
      <alignment horizontal="left" vertical="center"/>
    </xf>
    <xf numFmtId="49" fontId="28" fillId="2" borderId="11" xfId="0" applyNumberFormat="1" applyFont="1" applyFill="1" applyBorder="1" applyAlignment="1">
      <alignment horizontal="left" vertical="center"/>
    </xf>
    <xf numFmtId="0" fontId="44" fillId="0" borderId="0" xfId="2" applyFont="1"/>
    <xf numFmtId="0" fontId="45" fillId="7" borderId="0" xfId="2" applyFont="1" applyFill="1"/>
    <xf numFmtId="0" fontId="46" fillId="0" borderId="10" xfId="2" applyFont="1" applyBorder="1"/>
    <xf numFmtId="0" fontId="46" fillId="0" borderId="0" xfId="2" applyFont="1"/>
    <xf numFmtId="0" fontId="24" fillId="0" borderId="0" xfId="2" applyFont="1" applyAlignment="1">
      <alignment horizontal="left" inden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49" fillId="0" borderId="4" xfId="0" applyNumberFormat="1" applyFont="1" applyBorder="1" applyAlignment="1" applyProtection="1">
      <alignment horizontal="left"/>
      <protection locked="0"/>
    </xf>
    <xf numFmtId="1" fontId="49" fillId="0" borderId="4" xfId="0" applyNumberFormat="1" applyFont="1" applyBorder="1" applyAlignment="1" applyProtection="1">
      <alignment horizontal="left"/>
      <protection locked="0"/>
    </xf>
    <xf numFmtId="0" fontId="50" fillId="9" borderId="0" xfId="0" applyFont="1" applyFill="1" applyAlignment="1">
      <alignment vertical="center"/>
    </xf>
    <xf numFmtId="0" fontId="50" fillId="9" borderId="0" xfId="0" applyFont="1" applyFill="1" applyAlignment="1">
      <alignment horizontal="center" vertical="center"/>
    </xf>
    <xf numFmtId="0" fontId="13" fillId="5" borderId="1" xfId="0" applyFont="1" applyFill="1" applyBorder="1"/>
    <xf numFmtId="0" fontId="13" fillId="0" borderId="0" xfId="0" quotePrefix="1" applyFont="1" applyAlignment="1">
      <alignment horizontal="left"/>
    </xf>
    <xf numFmtId="43" fontId="13" fillId="0" borderId="0" xfId="6" quotePrefix="1" applyFont="1" applyFill="1" applyBorder="1" applyAlignment="1" applyProtection="1">
      <alignment horizontal="right"/>
      <protection locked="0"/>
    </xf>
    <xf numFmtId="0" fontId="51" fillId="5" borderId="1" xfId="0" applyFont="1" applyFill="1" applyBorder="1" applyAlignment="1">
      <alignment horizontal="center"/>
    </xf>
    <xf numFmtId="0" fontId="13" fillId="4" borderId="0" xfId="0" quotePrefix="1" applyFont="1" applyFill="1" applyAlignment="1">
      <alignment horizontal="left"/>
    </xf>
    <xf numFmtId="43" fontId="13" fillId="4" borderId="0" xfId="6" quotePrefix="1" applyFont="1" applyFill="1" applyAlignment="1" applyProtection="1">
      <alignment horizontal="right"/>
      <protection locked="0"/>
    </xf>
    <xf numFmtId="0" fontId="13" fillId="5" borderId="1" xfId="0" applyFont="1" applyFill="1" applyBorder="1" applyAlignment="1">
      <alignment horizontal="center"/>
    </xf>
    <xf numFmtId="0" fontId="51" fillId="5" borderId="1" xfId="0" applyFont="1" applyFill="1" applyBorder="1"/>
    <xf numFmtId="0" fontId="51" fillId="4" borderId="0" xfId="0" quotePrefix="1" applyFont="1" applyFill="1" applyAlignment="1">
      <alignment horizontal="left"/>
    </xf>
    <xf numFmtId="43" fontId="51" fillId="4" borderId="0" xfId="6" quotePrefix="1" applyFont="1" applyFill="1" applyAlignment="1" applyProtection="1">
      <alignment horizontal="right"/>
      <protection locked="0"/>
    </xf>
    <xf numFmtId="0" fontId="52" fillId="5" borderId="1" xfId="0" applyFont="1" applyFill="1" applyBorder="1" applyAlignment="1">
      <alignment horizontal="center"/>
    </xf>
    <xf numFmtId="0" fontId="53" fillId="5" borderId="1" xfId="0" applyFont="1" applyFill="1" applyBorder="1" applyAlignment="1">
      <alignment horizontal="center"/>
    </xf>
    <xf numFmtId="0" fontId="54" fillId="5" borderId="1" xfId="0" applyFont="1" applyFill="1" applyBorder="1" applyAlignment="1">
      <alignment horizontal="center"/>
    </xf>
    <xf numFmtId="0" fontId="55" fillId="0" borderId="0" xfId="0" applyFont="1"/>
    <xf numFmtId="0" fontId="55" fillId="0" borderId="0" xfId="0" applyFont="1" applyAlignment="1">
      <alignment horizontal="center"/>
    </xf>
    <xf numFmtId="0" fontId="50" fillId="3" borderId="0" xfId="0" applyFont="1" applyFill="1" applyAlignment="1">
      <alignment vertical="center"/>
    </xf>
    <xf numFmtId="0" fontId="50" fillId="3" borderId="0" xfId="0" quotePrefix="1" applyFont="1" applyFill="1" applyAlignment="1">
      <alignment horizontal="left" vertical="center"/>
    </xf>
    <xf numFmtId="164" fontId="50" fillId="3" borderId="0" xfId="6" quotePrefix="1" applyNumberFormat="1" applyFont="1" applyFill="1" applyAlignment="1">
      <alignment horizontal="right" vertical="center"/>
    </xf>
    <xf numFmtId="0" fontId="50" fillId="3" borderId="0" xfId="0" applyFont="1" applyFill="1" applyAlignment="1">
      <alignment horizontal="center" vertical="center"/>
    </xf>
    <xf numFmtId="43" fontId="55" fillId="0" borderId="0" xfId="6" applyFont="1"/>
    <xf numFmtId="165" fontId="50" fillId="3" borderId="0" xfId="6" quotePrefix="1" applyNumberFormat="1" applyFont="1" applyFill="1" applyAlignment="1">
      <alignment horizontal="right" vertical="center"/>
    </xf>
    <xf numFmtId="166" fontId="55" fillId="0" borderId="0" xfId="0" applyNumberFormat="1" applyFont="1"/>
    <xf numFmtId="166" fontId="50" fillId="3" borderId="0" xfId="6" quotePrefix="1" applyNumberFormat="1" applyFont="1" applyFill="1" applyAlignment="1">
      <alignment horizontal="right" vertical="center"/>
    </xf>
    <xf numFmtId="165" fontId="55" fillId="0" borderId="0" xfId="0" applyNumberFormat="1" applyFont="1"/>
    <xf numFmtId="0" fontId="57" fillId="0" borderId="0" xfId="0" applyFont="1"/>
    <xf numFmtId="43" fontId="55" fillId="0" borderId="0" xfId="6" applyFont="1" applyProtection="1"/>
    <xf numFmtId="0" fontId="15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7" fillId="3" borderId="0" xfId="0" applyFont="1" applyFill="1"/>
    <xf numFmtId="43" fontId="57" fillId="0" borderId="0" xfId="6" applyFont="1" applyProtection="1"/>
    <xf numFmtId="43" fontId="57" fillId="0" borderId="0" xfId="0" applyNumberFormat="1" applyFont="1"/>
    <xf numFmtId="0" fontId="48" fillId="4" borderId="0" xfId="0" applyFont="1" applyFill="1" applyAlignment="1">
      <alignment horizontal="right" wrapText="1"/>
    </xf>
    <xf numFmtId="0" fontId="16" fillId="2" borderId="4" xfId="0" applyFont="1" applyFill="1" applyBorder="1"/>
    <xf numFmtId="0" fontId="48" fillId="2" borderId="0" xfId="0" applyFont="1" applyFill="1" applyAlignment="1">
      <alignment horizontal="right"/>
    </xf>
    <xf numFmtId="0" fontId="48" fillId="4" borderId="0" xfId="0" applyFont="1" applyFill="1" applyAlignment="1">
      <alignment horizontal="right"/>
    </xf>
    <xf numFmtId="169" fontId="28" fillId="4" borderId="0" xfId="4" applyNumberFormat="1" applyFont="1" applyFill="1" applyBorder="1" applyAlignment="1">
      <alignment horizontal="center"/>
    </xf>
    <xf numFmtId="4" fontId="43" fillId="0" borderId="0" xfId="2" applyNumberFormat="1" applyFont="1" applyAlignment="1">
      <alignment horizontal="right" vertical="center"/>
    </xf>
    <xf numFmtId="169" fontId="29" fillId="4" borderId="0" xfId="4" applyNumberFormat="1" applyFont="1" applyFill="1" applyBorder="1" applyAlignment="1">
      <alignment horizontal="center"/>
    </xf>
    <xf numFmtId="169" fontId="27" fillId="0" borderId="0" xfId="5" applyNumberFormat="1" applyFont="1" applyBorder="1" applyAlignment="1">
      <alignment horizontal="center" vertical="center"/>
    </xf>
    <xf numFmtId="0" fontId="61" fillId="6" borderId="2" xfId="0" applyFont="1" applyFill="1" applyBorder="1"/>
    <xf numFmtId="0" fontId="61" fillId="6" borderId="3" xfId="0" quotePrefix="1" applyFont="1" applyFill="1" applyBorder="1" applyAlignment="1">
      <alignment horizontal="left"/>
    </xf>
    <xf numFmtId="43" fontId="61" fillId="6" borderId="3" xfId="6" quotePrefix="1" applyFont="1" applyFill="1" applyBorder="1" applyAlignment="1" applyProtection="1">
      <alignment horizontal="right"/>
      <protection locked="0"/>
    </xf>
    <xf numFmtId="0" fontId="61" fillId="6" borderId="2" xfId="0" applyFont="1" applyFill="1" applyBorder="1" applyAlignment="1">
      <alignment horizontal="center"/>
    </xf>
    <xf numFmtId="167" fontId="61" fillId="6" borderId="3" xfId="6" quotePrefix="1" applyNumberFormat="1" applyFont="1" applyFill="1" applyBorder="1" applyAlignment="1" applyProtection="1">
      <alignment horizontal="right"/>
      <protection locked="0"/>
    </xf>
    <xf numFmtId="167" fontId="51" fillId="4" borderId="0" xfId="6" quotePrefix="1" applyNumberFormat="1" applyFont="1" applyFill="1" applyAlignment="1" applyProtection="1">
      <alignment horizontal="right"/>
      <protection locked="0"/>
    </xf>
    <xf numFmtId="0" fontId="47" fillId="0" borderId="0" xfId="0" applyFont="1" applyAlignment="1">
      <alignment horizontal="center"/>
    </xf>
    <xf numFmtId="39" fontId="3" fillId="7" borderId="12" xfId="3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4" borderId="0" xfId="0" applyFont="1" applyFill="1" applyAlignment="1">
      <alignment horizontal="right"/>
    </xf>
    <xf numFmtId="0" fontId="3" fillId="9" borderId="0" xfId="0" applyFont="1" applyFill="1" applyAlignment="1">
      <alignment horizontal="right" vertical="center"/>
    </xf>
    <xf numFmtId="0" fontId="56" fillId="9" borderId="0" xfId="1" applyFont="1" applyFill="1" applyAlignment="1" applyProtection="1">
      <alignment horizontal="left" vertical="center"/>
    </xf>
    <xf numFmtId="0" fontId="48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13" fillId="0" borderId="0" xfId="0" applyFont="1"/>
    <xf numFmtId="0" fontId="13" fillId="0" borderId="0" xfId="0" quotePrefix="1" applyFont="1"/>
    <xf numFmtId="0" fontId="60" fillId="0" borderId="0" xfId="0" applyFont="1" applyAlignment="1">
      <alignment horizontal="left"/>
    </xf>
    <xf numFmtId="39" fontId="3" fillId="7" borderId="0" xfId="3" applyFont="1" applyFill="1" applyAlignment="1">
      <alignment horizontal="center" vertical="top"/>
    </xf>
    <xf numFmtId="0" fontId="17" fillId="7" borderId="0" xfId="2" applyFont="1" applyFill="1" applyAlignment="1">
      <alignment horizontal="center" vertical="center"/>
    </xf>
  </cellXfs>
  <cellStyles count="7">
    <cellStyle name="Hiperlink" xfId="1" builtinId="8"/>
    <cellStyle name="Normal" xfId="0" builtinId="0"/>
    <cellStyle name="Normal 2" xfId="2" xr:uid="{00000000-0005-0000-0000-000002000000}"/>
    <cellStyle name="Normal_BASE00.XLS" xfId="3" xr:uid="{00000000-0005-0000-0000-000003000000}"/>
    <cellStyle name="Porcentagem" xfId="4" builtinId="5"/>
    <cellStyle name="Porcentagem 2" xfId="5" xr:uid="{00000000-0005-0000-0000-000005000000}"/>
    <cellStyle name="Vírgula" xfId="6" builtinId="3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355597</xdr:colOff>
      <xdr:row>7</xdr:row>
      <xdr:rowOff>35985</xdr:rowOff>
    </xdr:from>
    <xdr:to>
      <xdr:col>1</xdr:col>
      <xdr:colOff>295010</xdr:colOff>
      <xdr:row>9</xdr:row>
      <xdr:rowOff>121666</xdr:rowOff>
    </xdr:to>
    <xdr:pic>
      <xdr:nvPicPr>
        <xdr:cNvPr id="1179" name="Picture 10" descr="logo_anbima">
          <a:extLst>
            <a:ext uri="{FF2B5EF4-FFF2-40B4-BE49-F238E27FC236}">
              <a16:creationId xmlns:a16="http://schemas.microsoft.com/office/drawing/2014/main" id="{79D15887-29EF-435B-804D-2EBE01E1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597" y="1803402"/>
          <a:ext cx="1401236" cy="646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219808</xdr:rowOff>
    </xdr:from>
    <xdr:to>
      <xdr:col>3</xdr:col>
      <xdr:colOff>4534680</xdr:colOff>
      <xdr:row>10</xdr:row>
      <xdr:rowOff>6350</xdr:rowOff>
    </xdr:to>
    <xdr:pic>
      <xdr:nvPicPr>
        <xdr:cNvPr id="4" name="Picture 7" descr="grafismo_anbima">
          <a:extLst>
            <a:ext uri="{FF2B5EF4-FFF2-40B4-BE49-F238E27FC236}">
              <a16:creationId xmlns:a16="http://schemas.microsoft.com/office/drawing/2014/main" id="{2C97C706-99AC-4AE2-9C78-BB7AE7CB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1058"/>
          <a:ext cx="14277859" cy="130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F151"/>
  <sheetViews>
    <sheetView showGridLines="0" tabSelected="1" zoomScale="90" zoomScaleNormal="90" workbookViewId="0">
      <selection sqref="A1:D1"/>
    </sheetView>
  </sheetViews>
  <sheetFormatPr defaultColWidth="9.140625" defaultRowHeight="14.25"/>
  <cols>
    <col min="1" max="1" width="22" style="127" customWidth="1"/>
    <col min="2" max="2" width="89.28515625" style="127" customWidth="1"/>
    <col min="3" max="3" width="34.7109375" style="127" customWidth="1"/>
    <col min="4" max="4" width="82.7109375" style="127" customWidth="1"/>
    <col min="5" max="16384" width="9.140625" style="127"/>
  </cols>
  <sheetData>
    <row r="1" spans="1:4" ht="29.25" customHeight="1">
      <c r="A1" s="148" t="s">
        <v>208</v>
      </c>
      <c r="B1" s="148"/>
      <c r="C1" s="148"/>
      <c r="D1" s="148"/>
    </row>
    <row r="2" spans="1:4" ht="18" customHeight="1">
      <c r="A2" s="151" t="s">
        <v>200</v>
      </c>
      <c r="B2" s="151"/>
      <c r="C2" s="151"/>
      <c r="D2" s="151"/>
    </row>
    <row r="3" spans="1:4" ht="19.5" customHeight="1">
      <c r="A3" s="149" t="s">
        <v>0</v>
      </c>
      <c r="B3" s="149"/>
      <c r="C3" s="149"/>
      <c r="D3" s="149"/>
    </row>
    <row r="4" spans="1:4" ht="24" customHeight="1">
      <c r="A4" s="134" t="s">
        <v>206</v>
      </c>
      <c r="B4" s="135"/>
      <c r="C4" s="136" t="s">
        <v>201</v>
      </c>
      <c r="D4" s="100"/>
    </row>
    <row r="5" spans="1:4" ht="19.5" customHeight="1">
      <c r="A5" s="134" t="s">
        <v>207</v>
      </c>
      <c r="B5" s="135"/>
      <c r="C5" s="136" t="s">
        <v>202</v>
      </c>
      <c r="D5" s="99"/>
    </row>
    <row r="6" spans="1:4" ht="17.25" customHeight="1">
      <c r="C6" s="137" t="s">
        <v>203</v>
      </c>
      <c r="D6" s="99"/>
    </row>
    <row r="7" spans="1:4" ht="15">
      <c r="B7" s="155"/>
      <c r="C7" s="154"/>
      <c r="D7" s="154"/>
    </row>
    <row r="8" spans="1:4" ht="24.75" customHeight="1">
      <c r="B8" s="155"/>
      <c r="C8" s="134" t="s">
        <v>204</v>
      </c>
      <c r="D8" s="100"/>
    </row>
    <row r="9" spans="1:4" ht="19.5" customHeight="1">
      <c r="B9" s="155"/>
      <c r="C9" s="134" t="s">
        <v>205</v>
      </c>
      <c r="D9" s="100"/>
    </row>
    <row r="10" spans="1:4" ht="27" customHeight="1">
      <c r="A10" s="150"/>
      <c r="B10" s="150"/>
      <c r="C10" s="150"/>
      <c r="D10" s="150"/>
    </row>
    <row r="11" spans="1:4" ht="15.75">
      <c r="A11" s="152" t="s">
        <v>1</v>
      </c>
      <c r="B11" s="152"/>
      <c r="C11" s="153" t="str">
        <f>(IF(COUNTIF(C115:C121,"OK")=7,"OK - O arquivo pode ser enviado à ANBIMA","ERRO!!! Ver Área de Verificação"))</f>
        <v>ERRO!!! Ver Área de Verificação</v>
      </c>
      <c r="D11" s="153"/>
    </row>
    <row r="12" spans="1:4" ht="15">
      <c r="A12" s="116"/>
      <c r="B12" s="116"/>
      <c r="C12" s="116"/>
      <c r="D12" s="116"/>
    </row>
    <row r="13" spans="1:4" ht="15.75">
      <c r="A13" s="101" t="s">
        <v>221</v>
      </c>
      <c r="B13" s="101" t="s">
        <v>2</v>
      </c>
      <c r="C13" s="102" t="s">
        <v>3</v>
      </c>
      <c r="D13" s="102" t="s">
        <v>4</v>
      </c>
    </row>
    <row r="14" spans="1:4" ht="9.75" customHeight="1">
      <c r="A14" s="97"/>
      <c r="B14" s="97"/>
      <c r="C14" s="98"/>
      <c r="D14" s="98"/>
    </row>
    <row r="15" spans="1:4" s="116" customFormat="1" ht="15.75">
      <c r="A15" s="118"/>
      <c r="B15" s="119" t="s">
        <v>87</v>
      </c>
      <c r="C15" s="120"/>
      <c r="D15" s="121"/>
    </row>
    <row r="16" spans="1:4" s="116" customFormat="1" ht="15.75">
      <c r="A16" s="142" t="s">
        <v>5</v>
      </c>
      <c r="B16" s="143" t="s">
        <v>212</v>
      </c>
      <c r="C16" s="144"/>
      <c r="D16" s="145" t="str">
        <f>IF(C16="","Necessário preencher o volume total dos instrumentos na célula C16",IF(C16=SUM(C17,C18),"OK","Erro na soma de total de instrumentos- Verificar"))</f>
        <v>Necessário preencher o volume total dos instrumentos na célula C16</v>
      </c>
    </row>
    <row r="17" spans="1:4" s="116" customFormat="1" ht="15.75">
      <c r="A17" s="103" t="s">
        <v>6</v>
      </c>
      <c r="B17" s="104" t="s">
        <v>213</v>
      </c>
      <c r="C17" s="105"/>
      <c r="D17" s="106" t="str">
        <f>IF(AND(OR(C17="",C17=0),C86&gt;0),"Foi informado n° de fundos de investimento mas não PL","OK")</f>
        <v>OK</v>
      </c>
    </row>
    <row r="18" spans="1:4" s="116" customFormat="1" ht="15.75">
      <c r="A18" s="103" t="s">
        <v>8</v>
      </c>
      <c r="B18" s="104" t="s">
        <v>152</v>
      </c>
      <c r="C18" s="105"/>
      <c r="D18" s="106" t="str">
        <f>IF(AND(OR(C18="",C18=0),C87&gt;0),"Foi informado n° de fundos de investimento mas não PL","OK")</f>
        <v>OK</v>
      </c>
    </row>
    <row r="19" spans="1:4" s="116" customFormat="1" ht="15">
      <c r="C19" s="128"/>
    </row>
    <row r="20" spans="1:4" s="116" customFormat="1" ht="15.75">
      <c r="A20" s="118"/>
      <c r="B20" s="119" t="s">
        <v>43</v>
      </c>
      <c r="C20" s="120"/>
      <c r="D20" s="121"/>
    </row>
    <row r="21" spans="1:4" s="116" customFormat="1" ht="15.75">
      <c r="A21" s="142" t="s">
        <v>10</v>
      </c>
      <c r="B21" s="143" t="s">
        <v>214</v>
      </c>
      <c r="C21" s="144"/>
      <c r="D21" s="145" t="str">
        <f>IF(C21="","Necessário preencher o total de ativos na célula C21",IF(C21=SUM(C22,C53:C55,C60,C67:C70),"OK","Erro na soma de total de ativos - Verificar"))</f>
        <v>Necessário preencher o total de ativos na célula C21</v>
      </c>
    </row>
    <row r="22" spans="1:4" s="116" customFormat="1" ht="15.75" customHeight="1">
      <c r="A22" s="103" t="s">
        <v>9</v>
      </c>
      <c r="B22" s="107" t="s">
        <v>7</v>
      </c>
      <c r="C22" s="108"/>
      <c r="D22" s="109" t="str">
        <f>IF(C22=C23+C27+SUM(C49:C50),"OK","Erro na soma do total de títulos de renda fixa - Verificar")</f>
        <v>OK</v>
      </c>
    </row>
    <row r="23" spans="1:4" s="116" customFormat="1" ht="15.75">
      <c r="A23" s="103" t="s">
        <v>44</v>
      </c>
      <c r="B23" s="107" t="s">
        <v>120</v>
      </c>
      <c r="C23" s="108"/>
      <c r="D23" s="109" t="str">
        <f>IF(C23=SUM(C24:C26),"OK","Erro na soma de títulos públicos - Verificar")</f>
        <v>OK</v>
      </c>
    </row>
    <row r="24" spans="1:4" s="116" customFormat="1" ht="15">
      <c r="A24" s="110" t="s">
        <v>64</v>
      </c>
      <c r="B24" s="111" t="s">
        <v>125</v>
      </c>
      <c r="C24" s="112"/>
      <c r="D24" s="106"/>
    </row>
    <row r="25" spans="1:4" s="116" customFormat="1" ht="15">
      <c r="A25" s="110" t="s">
        <v>65</v>
      </c>
      <c r="B25" s="111" t="s">
        <v>126</v>
      </c>
      <c r="C25" s="112"/>
      <c r="D25" s="106"/>
    </row>
    <row r="26" spans="1:4" s="116" customFormat="1" ht="15">
      <c r="A26" s="110" t="s">
        <v>66</v>
      </c>
      <c r="B26" s="111" t="s">
        <v>127</v>
      </c>
      <c r="C26" s="112"/>
      <c r="D26" s="113"/>
    </row>
    <row r="27" spans="1:4" s="116" customFormat="1" ht="15.75">
      <c r="A27" s="103" t="s">
        <v>45</v>
      </c>
      <c r="B27" s="107" t="s">
        <v>121</v>
      </c>
      <c r="C27" s="108"/>
      <c r="D27" s="109" t="str">
        <f>IF(C27=SUM(C28:C34,C37:C48),"OK","Erro na soma do total de títulos privados - Verificar")</f>
        <v>OK</v>
      </c>
    </row>
    <row r="28" spans="1:4" s="116" customFormat="1" ht="15">
      <c r="A28" s="110" t="s">
        <v>67</v>
      </c>
      <c r="B28" s="111" t="s">
        <v>186</v>
      </c>
      <c r="C28" s="112"/>
      <c r="D28" s="106"/>
    </row>
    <row r="29" spans="1:4" s="116" customFormat="1" ht="15">
      <c r="A29" s="110" t="s">
        <v>68</v>
      </c>
      <c r="B29" s="111" t="s">
        <v>128</v>
      </c>
      <c r="C29" s="112"/>
      <c r="D29" s="106"/>
    </row>
    <row r="30" spans="1:4" s="116" customFormat="1" ht="15">
      <c r="A30" s="110" t="s">
        <v>69</v>
      </c>
      <c r="B30" s="111" t="s">
        <v>129</v>
      </c>
      <c r="C30" s="112"/>
      <c r="D30" s="106"/>
    </row>
    <row r="31" spans="1:4" s="116" customFormat="1" ht="15">
      <c r="A31" s="110" t="s">
        <v>70</v>
      </c>
      <c r="B31" s="111" t="s">
        <v>130</v>
      </c>
      <c r="C31" s="112"/>
      <c r="D31" s="106"/>
    </row>
    <row r="32" spans="1:4" s="116" customFormat="1" ht="15">
      <c r="A32" s="110" t="s">
        <v>112</v>
      </c>
      <c r="B32" s="111" t="s">
        <v>131</v>
      </c>
      <c r="C32" s="112"/>
      <c r="D32" s="106"/>
    </row>
    <row r="33" spans="1:4" s="116" customFormat="1" ht="15">
      <c r="A33" s="110" t="s">
        <v>71</v>
      </c>
      <c r="B33" s="111" t="s">
        <v>132</v>
      </c>
      <c r="C33" s="112"/>
      <c r="D33" s="106"/>
    </row>
    <row r="34" spans="1:4" s="116" customFormat="1" ht="15">
      <c r="A34" s="110" t="s">
        <v>72</v>
      </c>
      <c r="B34" s="111" t="s">
        <v>133</v>
      </c>
      <c r="C34" s="112"/>
      <c r="D34" s="106" t="str">
        <f>IF(C34=SUM(C35:C36),"OK","Erro na soma de debêntures - Verificar")</f>
        <v>OK</v>
      </c>
    </row>
    <row r="35" spans="1:4" s="116" customFormat="1" ht="15">
      <c r="A35" s="110" t="s">
        <v>105</v>
      </c>
      <c r="B35" s="111" t="s">
        <v>199</v>
      </c>
      <c r="C35" s="112"/>
      <c r="D35" s="106"/>
    </row>
    <row r="36" spans="1:4" s="116" customFormat="1" ht="15">
      <c r="A36" s="110" t="s">
        <v>106</v>
      </c>
      <c r="B36" s="111" t="s">
        <v>198</v>
      </c>
      <c r="C36" s="112"/>
      <c r="D36" s="106"/>
    </row>
    <row r="37" spans="1:4" s="116" customFormat="1" ht="15">
      <c r="A37" s="110" t="s">
        <v>73</v>
      </c>
      <c r="B37" s="111" t="s">
        <v>134</v>
      </c>
      <c r="C37" s="112"/>
      <c r="D37" s="106"/>
    </row>
    <row r="38" spans="1:4" s="116" customFormat="1" ht="15">
      <c r="A38" s="110" t="s">
        <v>74</v>
      </c>
      <c r="B38" s="111" t="s">
        <v>135</v>
      </c>
      <c r="C38" s="112"/>
      <c r="D38" s="106"/>
    </row>
    <row r="39" spans="1:4" s="116" customFormat="1" ht="15">
      <c r="A39" s="110" t="s">
        <v>75</v>
      </c>
      <c r="B39" s="111" t="s">
        <v>136</v>
      </c>
      <c r="C39" s="112"/>
      <c r="D39" s="106"/>
    </row>
    <row r="40" spans="1:4" s="116" customFormat="1" ht="15">
      <c r="A40" s="110" t="s">
        <v>76</v>
      </c>
      <c r="B40" s="111" t="s">
        <v>137</v>
      </c>
      <c r="C40" s="112"/>
      <c r="D40" s="106"/>
    </row>
    <row r="41" spans="1:4" s="116" customFormat="1" ht="15">
      <c r="A41" s="110" t="s">
        <v>77</v>
      </c>
      <c r="B41" s="111" t="s">
        <v>138</v>
      </c>
      <c r="C41" s="112"/>
      <c r="D41" s="106"/>
    </row>
    <row r="42" spans="1:4" s="116" customFormat="1" ht="15">
      <c r="A42" s="110" t="s">
        <v>78</v>
      </c>
      <c r="B42" s="111" t="s">
        <v>139</v>
      </c>
      <c r="C42" s="112"/>
      <c r="D42" s="106"/>
    </row>
    <row r="43" spans="1:4" s="116" customFormat="1" ht="15.75">
      <c r="A43" s="110" t="s">
        <v>79</v>
      </c>
      <c r="B43" s="111" t="s">
        <v>140</v>
      </c>
      <c r="C43" s="112"/>
      <c r="D43" s="115"/>
    </row>
    <row r="44" spans="1:4" s="116" customFormat="1" ht="15">
      <c r="A44" s="110" t="s">
        <v>80</v>
      </c>
      <c r="B44" s="111" t="s">
        <v>141</v>
      </c>
      <c r="C44" s="112"/>
      <c r="D44" s="106"/>
    </row>
    <row r="45" spans="1:4" s="116" customFormat="1" ht="15">
      <c r="A45" s="110" t="s">
        <v>113</v>
      </c>
      <c r="B45" s="111" t="s">
        <v>142</v>
      </c>
      <c r="C45" s="112"/>
      <c r="D45" s="106"/>
    </row>
    <row r="46" spans="1:4" s="116" customFormat="1" ht="15">
      <c r="A46" s="110" t="s">
        <v>114</v>
      </c>
      <c r="B46" s="111" t="s">
        <v>143</v>
      </c>
      <c r="C46" s="112"/>
      <c r="D46" s="106"/>
    </row>
    <row r="47" spans="1:4" s="116" customFormat="1" ht="15">
      <c r="A47" s="110" t="s">
        <v>145</v>
      </c>
      <c r="B47" s="111" t="s">
        <v>146</v>
      </c>
      <c r="C47" s="112"/>
      <c r="D47" s="106"/>
    </row>
    <row r="48" spans="1:4" s="116" customFormat="1" ht="15">
      <c r="A48" s="110" t="s">
        <v>81</v>
      </c>
      <c r="B48" s="111" t="s">
        <v>144</v>
      </c>
      <c r="C48" s="112"/>
      <c r="D48" s="106"/>
    </row>
    <row r="49" spans="1:4" s="116" customFormat="1" ht="15.75">
      <c r="A49" s="103" t="s">
        <v>46</v>
      </c>
      <c r="B49" s="107" t="s">
        <v>117</v>
      </c>
      <c r="C49" s="108"/>
      <c r="D49" s="109"/>
    </row>
    <row r="50" spans="1:4" s="116" customFormat="1" ht="15.75">
      <c r="A50" s="103" t="s">
        <v>47</v>
      </c>
      <c r="B50" s="107" t="s">
        <v>118</v>
      </c>
      <c r="C50" s="108"/>
      <c r="D50" s="109" t="str">
        <f>IF(C50=SUM(C51:C52),"OK","Erro na soma de cotas de fundos de renda fixa - Verificar")</f>
        <v>OK</v>
      </c>
    </row>
    <row r="51" spans="1:4" s="116" customFormat="1" ht="15">
      <c r="A51" s="110" t="s">
        <v>103</v>
      </c>
      <c r="B51" s="111" t="s">
        <v>219</v>
      </c>
      <c r="C51" s="112"/>
      <c r="D51" s="106"/>
    </row>
    <row r="52" spans="1:4" s="116" customFormat="1" ht="15">
      <c r="A52" s="110" t="s">
        <v>104</v>
      </c>
      <c r="B52" s="111" t="s">
        <v>220</v>
      </c>
      <c r="C52" s="112"/>
      <c r="D52" s="106"/>
    </row>
    <row r="53" spans="1:4" s="116" customFormat="1" ht="15.75">
      <c r="A53" s="103" t="s">
        <v>20</v>
      </c>
      <c r="B53" s="107" t="s">
        <v>88</v>
      </c>
      <c r="C53" s="108"/>
      <c r="D53" s="109"/>
    </row>
    <row r="54" spans="1:4" s="116" customFormat="1" ht="15.75">
      <c r="A54" s="103" t="s">
        <v>102</v>
      </c>
      <c r="B54" s="107" t="s">
        <v>111</v>
      </c>
      <c r="C54" s="108"/>
      <c r="D54" s="109"/>
    </row>
    <row r="55" spans="1:4" s="116" customFormat="1" ht="15.75">
      <c r="A55" s="103" t="s">
        <v>21</v>
      </c>
      <c r="B55" s="107" t="s">
        <v>48</v>
      </c>
      <c r="C55" s="108"/>
      <c r="D55" s="109" t="str">
        <f>IF(C55=SUM(C56:C59),"OK","Erro na soma de ativos de renda variável - Verificar")</f>
        <v>OK</v>
      </c>
    </row>
    <row r="56" spans="1:4" s="116" customFormat="1" ht="15">
      <c r="A56" s="110" t="s">
        <v>49</v>
      </c>
      <c r="B56" s="111" t="s">
        <v>82</v>
      </c>
      <c r="C56" s="112"/>
      <c r="D56" s="106"/>
    </row>
    <row r="57" spans="1:4" s="116" customFormat="1" ht="15">
      <c r="A57" s="110" t="s">
        <v>50</v>
      </c>
      <c r="B57" s="111" t="s">
        <v>122</v>
      </c>
      <c r="C57" s="112"/>
      <c r="D57" s="106"/>
    </row>
    <row r="58" spans="1:4" s="116" customFormat="1" ht="15">
      <c r="A58" s="110" t="s">
        <v>51</v>
      </c>
      <c r="B58" s="111" t="s">
        <v>123</v>
      </c>
      <c r="C58" s="112"/>
      <c r="D58" s="106"/>
    </row>
    <row r="59" spans="1:4" s="116" customFormat="1" ht="15">
      <c r="A59" s="110" t="s">
        <v>52</v>
      </c>
      <c r="B59" s="111" t="s">
        <v>124</v>
      </c>
      <c r="C59" s="112"/>
      <c r="D59" s="106"/>
    </row>
    <row r="60" spans="1:4" s="116" customFormat="1" ht="15.75">
      <c r="A60" s="103" t="s">
        <v>41</v>
      </c>
      <c r="B60" s="107" t="s">
        <v>188</v>
      </c>
      <c r="C60" s="108"/>
      <c r="D60" s="109" t="str">
        <f>IF(SUM(C61:C64)=C60,"OK","Erro na soma de cotas de fundos estruturados/ETF - Verificar")</f>
        <v>OK</v>
      </c>
    </row>
    <row r="61" spans="1:4" s="116" customFormat="1" ht="15">
      <c r="A61" s="110" t="s">
        <v>53</v>
      </c>
      <c r="B61" s="111" t="s">
        <v>189</v>
      </c>
      <c r="C61" s="112"/>
      <c r="D61" s="106"/>
    </row>
    <row r="62" spans="1:4" s="116" customFormat="1" ht="15">
      <c r="A62" s="110" t="s">
        <v>54</v>
      </c>
      <c r="B62" s="111" t="s">
        <v>190</v>
      </c>
      <c r="C62" s="112"/>
      <c r="D62" s="106"/>
    </row>
    <row r="63" spans="1:4" s="116" customFormat="1" ht="15">
      <c r="A63" s="110" t="s">
        <v>209</v>
      </c>
      <c r="B63" s="111" t="s">
        <v>210</v>
      </c>
      <c r="C63" s="112"/>
      <c r="D63" s="106"/>
    </row>
    <row r="64" spans="1:4" s="116" customFormat="1" ht="15">
      <c r="A64" s="110" t="s">
        <v>107</v>
      </c>
      <c r="B64" s="111" t="s">
        <v>119</v>
      </c>
      <c r="C64" s="112"/>
      <c r="D64" s="106" t="str">
        <f>IF(C64=SUM(C65:C66),"OK","Erro na soma de ETF's - Verificar")</f>
        <v>OK</v>
      </c>
    </row>
    <row r="65" spans="1:4" s="116" customFormat="1" ht="15">
      <c r="A65" s="110" t="s">
        <v>109</v>
      </c>
      <c r="B65" s="111" t="s">
        <v>194</v>
      </c>
      <c r="C65" s="112"/>
      <c r="D65" s="106"/>
    </row>
    <row r="66" spans="1:4" s="116" customFormat="1" ht="15">
      <c r="A66" s="110" t="s">
        <v>108</v>
      </c>
      <c r="B66" s="111" t="s">
        <v>195</v>
      </c>
      <c r="C66" s="112"/>
      <c r="D66" s="106"/>
    </row>
    <row r="67" spans="1:4" s="116" customFormat="1" ht="15.75">
      <c r="A67" s="103" t="s">
        <v>42</v>
      </c>
      <c r="B67" s="107" t="s">
        <v>56</v>
      </c>
      <c r="C67" s="108"/>
      <c r="D67" s="109"/>
    </row>
    <row r="68" spans="1:4" s="116" customFormat="1" ht="15.75">
      <c r="A68" s="103" t="s">
        <v>110</v>
      </c>
      <c r="B68" s="107" t="s">
        <v>147</v>
      </c>
      <c r="C68" s="108"/>
      <c r="D68" s="109"/>
    </row>
    <row r="69" spans="1:4" s="116" customFormat="1" ht="15.75">
      <c r="A69" s="103" t="s">
        <v>116</v>
      </c>
      <c r="B69" s="107" t="s">
        <v>148</v>
      </c>
      <c r="C69" s="108"/>
      <c r="D69" s="109"/>
    </row>
    <row r="70" spans="1:4" s="116" customFormat="1" ht="15.75">
      <c r="A70" s="103" t="s">
        <v>55</v>
      </c>
      <c r="B70" s="107" t="s">
        <v>86</v>
      </c>
      <c r="C70" s="108"/>
      <c r="D70" s="109"/>
    </row>
    <row r="71" spans="1:4" s="116" customFormat="1" ht="5.0999999999999996" customHeight="1">
      <c r="D71" s="117"/>
    </row>
    <row r="72" spans="1:4" s="116" customFormat="1" ht="15.75">
      <c r="A72" s="118"/>
      <c r="B72" s="119" t="s">
        <v>216</v>
      </c>
      <c r="C72" s="120"/>
      <c r="D72" s="121"/>
    </row>
    <row r="73" spans="1:4" s="116" customFormat="1" ht="15.75">
      <c r="A73" s="142" t="s">
        <v>11</v>
      </c>
      <c r="B73" s="143" t="s">
        <v>211</v>
      </c>
      <c r="C73" s="144"/>
      <c r="D73" s="145" t="str">
        <f>IF(C73="","Necessário preencher o volume financeiro na célula C73",IF(C73=SUM(C74,C77:C82),"OK","Erro na soma - Verificar preenchimento das informações por região"))</f>
        <v>Necessário preencher o volume financeiro na célula C73</v>
      </c>
    </row>
    <row r="74" spans="1:4" s="116" customFormat="1" ht="15">
      <c r="A74" s="110" t="s">
        <v>12</v>
      </c>
      <c r="B74" s="111" t="s">
        <v>13</v>
      </c>
      <c r="C74" s="112"/>
      <c r="D74" s="106" t="str">
        <f>IF(C74=SUM(C75:C76),IF(AND(OR(C74="",C74=0),C91&gt;0),"Foi informado n° de GE mas não PL nessa região/estado","OK"),"Erro no soma do estado de São Paulo - Verificar")</f>
        <v>OK</v>
      </c>
    </row>
    <row r="75" spans="1:4" s="116" customFormat="1" ht="15">
      <c r="A75" s="110" t="s">
        <v>35</v>
      </c>
      <c r="B75" s="111" t="s">
        <v>83</v>
      </c>
      <c r="C75" s="112"/>
      <c r="D75" s="106" t="str">
        <f t="shared" ref="D75:D82" si="0">IF(AND(OR(C75="",C75=0),C92&gt;0),"Foi informado n° de GE mas não PL nessa região/estado","OK")</f>
        <v>OK</v>
      </c>
    </row>
    <row r="76" spans="1:4" s="116" customFormat="1" ht="15">
      <c r="A76" s="110" t="s">
        <v>36</v>
      </c>
      <c r="B76" s="111" t="s">
        <v>85</v>
      </c>
      <c r="C76" s="112"/>
      <c r="D76" s="106" t="str">
        <f t="shared" si="0"/>
        <v>OK</v>
      </c>
    </row>
    <row r="77" spans="1:4" s="116" customFormat="1" ht="15">
      <c r="A77" s="110" t="s">
        <v>31</v>
      </c>
      <c r="B77" s="111" t="s">
        <v>15</v>
      </c>
      <c r="C77" s="112"/>
      <c r="D77" s="106" t="str">
        <f t="shared" si="0"/>
        <v>OK</v>
      </c>
    </row>
    <row r="78" spans="1:4" s="116" customFormat="1" ht="15">
      <c r="A78" s="110" t="s">
        <v>32</v>
      </c>
      <c r="B78" s="111" t="s">
        <v>38</v>
      </c>
      <c r="C78" s="112"/>
      <c r="D78" s="106" t="str">
        <f t="shared" si="0"/>
        <v>OK</v>
      </c>
    </row>
    <row r="79" spans="1:4" s="116" customFormat="1" ht="15">
      <c r="A79" s="110" t="s">
        <v>63</v>
      </c>
      <c r="B79" s="111" t="s">
        <v>16</v>
      </c>
      <c r="C79" s="112"/>
      <c r="D79" s="106" t="str">
        <f t="shared" si="0"/>
        <v>OK</v>
      </c>
    </row>
    <row r="80" spans="1:4" s="116" customFormat="1" ht="15">
      <c r="A80" s="110" t="s">
        <v>37</v>
      </c>
      <c r="B80" s="111" t="s">
        <v>17</v>
      </c>
      <c r="C80" s="112"/>
      <c r="D80" s="106" t="str">
        <f t="shared" si="0"/>
        <v>OK</v>
      </c>
    </row>
    <row r="81" spans="1:4" s="116" customFormat="1" ht="15">
      <c r="A81" s="110" t="s">
        <v>39</v>
      </c>
      <c r="B81" s="111" t="s">
        <v>18</v>
      </c>
      <c r="C81" s="112"/>
      <c r="D81" s="106" t="str">
        <f t="shared" si="0"/>
        <v>OK</v>
      </c>
    </row>
    <row r="82" spans="1:4" s="116" customFormat="1" ht="15">
      <c r="A82" s="110" t="s">
        <v>40</v>
      </c>
      <c r="B82" s="111" t="s">
        <v>19</v>
      </c>
      <c r="C82" s="112"/>
      <c r="D82" s="106" t="str">
        <f t="shared" si="0"/>
        <v>OK</v>
      </c>
    </row>
    <row r="83" spans="1:4" s="116" customFormat="1" ht="5.0999999999999996" customHeight="1">
      <c r="C83" s="122"/>
      <c r="D83" s="117"/>
    </row>
    <row r="84" spans="1:4" s="116" customFormat="1" ht="15.75">
      <c r="A84" s="118"/>
      <c r="B84" s="119" t="s">
        <v>215</v>
      </c>
      <c r="C84" s="123"/>
      <c r="D84" s="121"/>
    </row>
    <row r="85" spans="1:4" s="116" customFormat="1" ht="15.75">
      <c r="A85" s="142" t="s">
        <v>62</v>
      </c>
      <c r="B85" s="143" t="s">
        <v>226</v>
      </c>
      <c r="C85" s="146"/>
      <c r="D85" s="145" t="str">
        <f>IF(C85="","Necessário preencher o número de instrumentos na célula C85",IF(C85=SUM(C86:C87),"OK","Erro na soma - Verificar o preenchimento de nº de fundos e carteiras"))</f>
        <v>Necessário preencher o número de instrumentos na célula C85</v>
      </c>
    </row>
    <row r="86" spans="1:4" s="116" customFormat="1" ht="15">
      <c r="A86" s="110" t="s">
        <v>22</v>
      </c>
      <c r="B86" s="111" t="s">
        <v>101</v>
      </c>
      <c r="C86" s="147"/>
      <c r="D86" s="106" t="str">
        <f>IF(AND(OR(C86="",C86=0),C17&gt;0),"Foi informado PL, mas não n° de fundos de investimento","OK")</f>
        <v>OK</v>
      </c>
    </row>
    <row r="87" spans="1:4" s="116" customFormat="1" ht="15">
      <c r="A87" s="110" t="s">
        <v>23</v>
      </c>
      <c r="B87" s="111" t="s">
        <v>84</v>
      </c>
      <c r="C87" s="147"/>
      <c r="D87" s="106" t="str">
        <f>IF(AND(OR(C87="",C87=0),C18&gt;0),"Foi informado PL, mas não n° de carteiras administradas","OK")</f>
        <v>OK</v>
      </c>
    </row>
    <row r="88" spans="1:4" s="116" customFormat="1" ht="5.0999999999999996" customHeight="1">
      <c r="C88" s="124"/>
      <c r="D88" s="117"/>
    </row>
    <row r="89" spans="1:4" s="116" customFormat="1" ht="15.75">
      <c r="A89" s="118"/>
      <c r="B89" s="119" t="s">
        <v>217</v>
      </c>
      <c r="C89" s="125"/>
      <c r="D89" s="121"/>
    </row>
    <row r="90" spans="1:4" s="116" customFormat="1" ht="15.75">
      <c r="A90" s="142" t="s">
        <v>24</v>
      </c>
      <c r="B90" s="143" t="s">
        <v>227</v>
      </c>
      <c r="C90" s="146"/>
      <c r="D90" s="145" t="str">
        <f>IF(C90="","Necessário preencher o número de grupos econômicos na célula C90",IF(C90=SUM(C91,C94:C99),"OK","Erro na soma - Verificar preenchimento das informações por região"))</f>
        <v>Necessário preencher o número de grupos econômicos na célula C90</v>
      </c>
    </row>
    <row r="91" spans="1:4" s="116" customFormat="1" ht="15">
      <c r="A91" s="110" t="s">
        <v>25</v>
      </c>
      <c r="B91" s="111" t="s">
        <v>13</v>
      </c>
      <c r="C91" s="147"/>
      <c r="D91" s="106" t="str">
        <f>IF(C91=SUM(C92:C93),IF(AND(OR(C91="",C91=0),C74&gt;0),"Foi informado n° de PL mas não GE nessa região/estado","OK"),"Erro no soma do estado de São Paulo - Verificar")</f>
        <v>OK</v>
      </c>
    </row>
    <row r="92" spans="1:4" s="116" customFormat="1" ht="15">
      <c r="A92" s="110" t="s">
        <v>57</v>
      </c>
      <c r="B92" s="111" t="s">
        <v>83</v>
      </c>
      <c r="C92" s="147"/>
      <c r="D92" s="106" t="str">
        <f t="shared" ref="D92:D99" si="1">IF(AND(OR(C92="",C92=0),C75&gt;0),"Foi informado n° de PL mas não GE nessa região/estado","OK")</f>
        <v>OK</v>
      </c>
    </row>
    <row r="93" spans="1:4" s="116" customFormat="1" ht="15">
      <c r="A93" s="110" t="s">
        <v>58</v>
      </c>
      <c r="B93" s="111" t="s">
        <v>85</v>
      </c>
      <c r="C93" s="147"/>
      <c r="D93" s="106" t="str">
        <f t="shared" si="1"/>
        <v>OK</v>
      </c>
    </row>
    <row r="94" spans="1:4" s="116" customFormat="1" ht="15">
      <c r="A94" s="110" t="s">
        <v>26</v>
      </c>
      <c r="B94" s="111" t="s">
        <v>15</v>
      </c>
      <c r="C94" s="147"/>
      <c r="D94" s="106" t="str">
        <f t="shared" si="1"/>
        <v>OK</v>
      </c>
    </row>
    <row r="95" spans="1:4" s="116" customFormat="1" ht="15">
      <c r="A95" s="110" t="s">
        <v>33</v>
      </c>
      <c r="B95" s="111" t="s">
        <v>38</v>
      </c>
      <c r="C95" s="147"/>
      <c r="D95" s="106" t="str">
        <f t="shared" si="1"/>
        <v>OK</v>
      </c>
    </row>
    <row r="96" spans="1:4" s="116" customFormat="1" ht="15">
      <c r="A96" s="110" t="s">
        <v>34</v>
      </c>
      <c r="B96" s="111" t="s">
        <v>16</v>
      </c>
      <c r="C96" s="147"/>
      <c r="D96" s="106" t="str">
        <f t="shared" si="1"/>
        <v>OK</v>
      </c>
    </row>
    <row r="97" spans="1:4" s="116" customFormat="1" ht="15">
      <c r="A97" s="110" t="s">
        <v>59</v>
      </c>
      <c r="B97" s="111" t="s">
        <v>17</v>
      </c>
      <c r="C97" s="147"/>
      <c r="D97" s="106" t="str">
        <f t="shared" si="1"/>
        <v>OK</v>
      </c>
    </row>
    <row r="98" spans="1:4" s="116" customFormat="1" ht="15">
      <c r="A98" s="110" t="s">
        <v>60</v>
      </c>
      <c r="B98" s="111" t="s">
        <v>18</v>
      </c>
      <c r="C98" s="147"/>
      <c r="D98" s="106" t="str">
        <f t="shared" si="1"/>
        <v>OK</v>
      </c>
    </row>
    <row r="99" spans="1:4" s="116" customFormat="1" ht="15">
      <c r="A99" s="110" t="s">
        <v>61</v>
      </c>
      <c r="B99" s="111" t="s">
        <v>19</v>
      </c>
      <c r="C99" s="147"/>
      <c r="D99" s="106" t="str">
        <f t="shared" si="1"/>
        <v>OK</v>
      </c>
    </row>
    <row r="100" spans="1:4" s="116" customFormat="1" ht="5.0999999999999996" customHeight="1">
      <c r="C100" s="126"/>
    </row>
    <row r="101" spans="1:4" s="116" customFormat="1" ht="15.75">
      <c r="A101" s="118"/>
      <c r="B101" s="119" t="s">
        <v>218</v>
      </c>
      <c r="C101" s="125"/>
      <c r="D101" s="121"/>
    </row>
    <row r="102" spans="1:4" s="116" customFormat="1" ht="15.75">
      <c r="A102" s="142" t="s">
        <v>89</v>
      </c>
      <c r="B102" s="143" t="s">
        <v>228</v>
      </c>
      <c r="C102" s="146"/>
      <c r="D102" s="145" t="str">
        <f>IF(C102="","Necessário preencher o número de clientes (CPF) na célula C102",IF(C102=SUM(C103,C106:C111),"OK","Erro na soma - Verificar preenchimento das informações por região"))</f>
        <v>Necessário preencher o número de clientes (CPF) na célula C102</v>
      </c>
    </row>
    <row r="103" spans="1:4" s="116" customFormat="1" ht="15">
      <c r="A103" s="110" t="s">
        <v>98</v>
      </c>
      <c r="B103" s="111" t="s">
        <v>13</v>
      </c>
      <c r="C103" s="147"/>
      <c r="D103" s="106" t="str">
        <f>IF(C103=SUM(C104:C105),"OK","Erro no soma do estado de São Paulo - Verificar")</f>
        <v>OK</v>
      </c>
    </row>
    <row r="104" spans="1:4" s="116" customFormat="1" ht="15">
      <c r="A104" s="110" t="s">
        <v>94</v>
      </c>
      <c r="B104" s="111" t="s">
        <v>83</v>
      </c>
      <c r="C104" s="147"/>
      <c r="D104" s="114"/>
    </row>
    <row r="105" spans="1:4" s="116" customFormat="1" ht="15">
      <c r="A105" s="110" t="s">
        <v>95</v>
      </c>
      <c r="B105" s="111" t="s">
        <v>85</v>
      </c>
      <c r="C105" s="147"/>
      <c r="D105" s="114"/>
    </row>
    <row r="106" spans="1:4" s="116" customFormat="1" ht="15">
      <c r="A106" s="110" t="s">
        <v>96</v>
      </c>
      <c r="B106" s="111" t="s">
        <v>15</v>
      </c>
      <c r="C106" s="147"/>
      <c r="D106" s="114"/>
    </row>
    <row r="107" spans="1:4" s="116" customFormat="1" ht="15">
      <c r="A107" s="110" t="s">
        <v>97</v>
      </c>
      <c r="B107" s="111" t="s">
        <v>38</v>
      </c>
      <c r="C107" s="147"/>
      <c r="D107" s="114"/>
    </row>
    <row r="108" spans="1:4" s="116" customFormat="1" ht="15">
      <c r="A108" s="110" t="s">
        <v>90</v>
      </c>
      <c r="B108" s="111" t="s">
        <v>16</v>
      </c>
      <c r="C108" s="147"/>
      <c r="D108" s="114"/>
    </row>
    <row r="109" spans="1:4" s="116" customFormat="1" ht="15">
      <c r="A109" s="110" t="s">
        <v>91</v>
      </c>
      <c r="B109" s="111" t="s">
        <v>17</v>
      </c>
      <c r="C109" s="147"/>
      <c r="D109" s="114"/>
    </row>
    <row r="110" spans="1:4" s="116" customFormat="1" ht="15">
      <c r="A110" s="110" t="s">
        <v>92</v>
      </c>
      <c r="B110" s="111" t="s">
        <v>18</v>
      </c>
      <c r="C110" s="147"/>
      <c r="D110" s="114"/>
    </row>
    <row r="111" spans="1:4" s="116" customFormat="1" ht="15">
      <c r="A111" s="110" t="s">
        <v>93</v>
      </c>
      <c r="B111" s="111" t="s">
        <v>19</v>
      </c>
      <c r="C111" s="147"/>
      <c r="D111" s="114"/>
    </row>
    <row r="113" spans="1:5" ht="15.75">
      <c r="A113" s="159" t="s">
        <v>27</v>
      </c>
      <c r="B113" s="159"/>
      <c r="C113" s="159"/>
      <c r="D113" s="159"/>
    </row>
    <row r="114" spans="1:5" ht="18">
      <c r="B114" s="5"/>
      <c r="C114" s="5"/>
      <c r="D114" s="6"/>
      <c r="E114" s="6"/>
    </row>
    <row r="115" spans="1:5" ht="15.75">
      <c r="A115" s="156" t="s">
        <v>28</v>
      </c>
      <c r="B115" s="156"/>
      <c r="C115" s="7" t="str">
        <f>IF(B5=0,"Necessário preencher, na célula B5, o nome do responsável pelo envio ",(IF(D5=0,"Necessário preencher, na célula D5, o telefone para contato ",IF(D4="","Necessário preencher, na célula D4, o código da instituição ",IF(B4=0,"Necessário preencher, na célula B4, o nome da instituição ",(IF(D6=0,"Necessário preencher, na célula D6,  o e-mail do responsável pelo envio ","OK")))))))</f>
        <v xml:space="preserve">Necessário preencher, na célula B5, o nome do responsável pelo envio </v>
      </c>
      <c r="D115" s="7"/>
    </row>
    <row r="116" spans="1:5" ht="15.75">
      <c r="A116" s="156" t="s">
        <v>29</v>
      </c>
      <c r="B116" s="156"/>
      <c r="C116" s="7" t="str">
        <f>(IF(D8&gt;12,"O mês informado não deve ser maior que 12 - Ajustar na célula D8",(IF(D8&lt;1,"O mês informado não pode ser menor que 1 - Ajustar na célula D8",(IF(D9&lt;2020,"O ano deve ser maior que 2020 - Ajustar na célula D9","OK"))))))</f>
        <v>O mês informado não pode ser menor que 1 - Ajustar na célula D8</v>
      </c>
      <c r="D116" s="7"/>
    </row>
    <row r="117" spans="1:5" ht="15.75">
      <c r="A117" s="156" t="s">
        <v>30</v>
      </c>
      <c r="B117" s="156"/>
      <c r="C117" s="129" t="str">
        <f>IF(COUNTIF(D16:D111,"OK")=37,"OK","Erro no preenchimento das informações - Verificar os apontamentos na coluna D")</f>
        <v>Erro no preenchimento das informações - Verificar os apontamentos na coluna D</v>
      </c>
      <c r="D117" s="129"/>
    </row>
    <row r="118" spans="1:5" ht="15.75">
      <c r="A118" s="156" t="s">
        <v>230</v>
      </c>
      <c r="B118" s="157"/>
      <c r="C118" s="129" t="str">
        <f>IF(C73=C16,"OK","O valor da conta 3. (célula C73) deve ser igual ao informado na conta 1. (célula C16)")</f>
        <v>OK</v>
      </c>
      <c r="D118" s="129"/>
    </row>
    <row r="119" spans="1:5" ht="18">
      <c r="A119" s="156" t="s">
        <v>231</v>
      </c>
      <c r="B119" s="156"/>
      <c r="C119" s="7" t="str">
        <f>IF(C21=C16,"OK","O valor da conta 2. (célula C21) deve ser igual ao informado na conta 1. (célula C16)")</f>
        <v>OK</v>
      </c>
      <c r="D119" s="130"/>
    </row>
    <row r="120" spans="1:5" ht="15.75">
      <c r="A120" s="156" t="s">
        <v>99</v>
      </c>
      <c r="B120" s="156"/>
      <c r="C120" s="7" t="str">
        <f>IF(OR(AND(C90&lt;&gt;"",C21&lt;&gt;""),AND(C90="",C21="")),"OK","Necessário informar total de ativos e número de grupos econômicos - Verificar")</f>
        <v>OK</v>
      </c>
      <c r="D120" s="7"/>
    </row>
    <row r="121" spans="1:5" ht="15.75">
      <c r="A121" s="156" t="s">
        <v>100</v>
      </c>
      <c r="B121" s="156"/>
      <c r="C121" s="7" t="str">
        <f>IF(OR(AND(C102&lt;&gt;"",C21&lt;&gt;""),AND(C102="",C21="")),"OK","Necessário informar total de ativos e número de clientes - Verificar")</f>
        <v>OK</v>
      </c>
      <c r="D121" s="7"/>
    </row>
    <row r="122" spans="1:5" ht="12.75" customHeight="1">
      <c r="A122" s="4"/>
      <c r="B122" s="4"/>
      <c r="C122" s="158"/>
      <c r="D122" s="158"/>
    </row>
    <row r="123" spans="1:5">
      <c r="A123" s="131"/>
      <c r="B123" s="131"/>
      <c r="C123" s="131"/>
      <c r="D123" s="131"/>
    </row>
    <row r="151" spans="3:6">
      <c r="C151" s="132"/>
      <c r="D151" s="133"/>
      <c r="E151" s="133"/>
      <c r="F151" s="133"/>
    </row>
  </sheetData>
  <sheetProtection algorithmName="SHA-512" hashValue="Rr+4oTGfMNy1hTzLCZ3YI2RH/tdVr3/IT/mIIGrlLro/P4vHbbnT4P1NRtTAcLSRfLe85bJxh5abou9R/ga9dQ==" saltValue="pivPJWP1+aCGP171m+ruLA==" spinCount="100000" sheet="1" objects="1" scenarios="1"/>
  <protectedRanges>
    <protectedRange sqref="B5" name="Intervalo2_1"/>
    <protectedRange sqref="B4" name="Intervalo1_1"/>
  </protectedRanges>
  <mergeCells count="17">
    <mergeCell ref="A118:B118"/>
    <mergeCell ref="A120:B120"/>
    <mergeCell ref="C122:D122"/>
    <mergeCell ref="A117:B117"/>
    <mergeCell ref="A113:D113"/>
    <mergeCell ref="A115:B115"/>
    <mergeCell ref="A116:B116"/>
    <mergeCell ref="A119:B119"/>
    <mergeCell ref="A121:B121"/>
    <mergeCell ref="A1:D1"/>
    <mergeCell ref="A3:D3"/>
    <mergeCell ref="A10:D10"/>
    <mergeCell ref="A2:D2"/>
    <mergeCell ref="A11:B11"/>
    <mergeCell ref="C11:D11"/>
    <mergeCell ref="C7:D7"/>
    <mergeCell ref="B7:B9"/>
  </mergeCells>
  <dataValidations count="7">
    <dataValidation type="whole" allowBlank="1" showInputMessage="1" showErrorMessage="1" errorTitle="Aviso" error="Apenas preencher valores numéricos e inteiros" sqref="C83:C84 C88:C89 C100:C101" xr:uid="{00000000-0002-0000-0000-000000000000}">
      <formula1>0</formula1>
      <formula2>1E+63</formula2>
    </dataValidation>
    <dataValidation type="decimal" allowBlank="1" showInputMessage="1" showErrorMessage="1" errorTitle="Aviso" error="Apenas preencher valores numéricos" sqref="C19:C20 C71:C72" xr:uid="{00000000-0002-0000-0000-000001000000}">
      <formula1>0</formula1>
      <formula2>1E+63</formula2>
    </dataValidation>
    <dataValidation type="decimal" operator="greaterThan" allowBlank="1" showInputMessage="1" showErrorMessage="1" errorTitle="Aviso" error="Preencher apenas números. Não é permitido a inserção de texto ou demais caracteres. " sqref="C16:C18 C21:C70" xr:uid="{608913A5-BA78-40E5-B220-D3E28FB3BD7C}">
      <formula1>-10000000000</formula1>
    </dataValidation>
    <dataValidation type="whole" allowBlank="1" showErrorMessage="1" error="Preencher o mês no formato numérico. É permitido o preenchimento entre 1 e 12." sqref="D8" xr:uid="{627C301B-0D2A-4EDC-AFB8-6D1FDF553598}">
      <formula1>1</formula1>
      <formula2>12</formula2>
    </dataValidation>
    <dataValidation type="whole" operator="greaterThanOrEqual" allowBlank="1" showInputMessage="1" showErrorMessage="1" error="Preencher o ano em formato numérico (AAAA). " sqref="D9" xr:uid="{0D5E6384-5645-47FB-8AF5-EE71ACA5C64C}">
      <formula1>2020</formula1>
    </dataValidation>
    <dataValidation type="whole" operator="greaterThanOrEqual" allowBlank="1" showInputMessage="1" showErrorMessage="1" errorTitle="Aviso" error="Preencher apenas números inteiros." sqref="C90:C99 C102:C111 C85:C87" xr:uid="{275BCE55-5B35-4F0F-9378-46AEEDD7EA75}">
      <formula1>0</formula1>
    </dataValidation>
    <dataValidation type="decimal" operator="greaterThanOrEqual" allowBlank="1" showInputMessage="1" showErrorMessage="1" errorTitle="Aviso" error="Preencher apenas números. Não é permitido a inserção de texto ou demais caracteres. " sqref="C73:C82" xr:uid="{CC0F1751-1FEA-4297-9A44-8F067361895D}">
      <formula1>-10000000000</formula1>
    </dataValidation>
  </dataValidations>
  <hyperlinks>
    <hyperlink ref="C11:D11" location="ÁREA_DE_VERIFICAÇÃO_DOS_DADOS" display="ÁREA_DE_VERIFICAÇÃO_DOS_DADOS" xr:uid="{97F50AFE-DBE8-4B8E-A1F1-5570E1EA971B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0"/>
  <sheetViews>
    <sheetView showGridLines="0" zoomScale="90" zoomScaleNormal="90" zoomScaleSheetLayoutView="100" workbookViewId="0">
      <selection activeCell="B1" sqref="B1:F1"/>
    </sheetView>
  </sheetViews>
  <sheetFormatPr defaultColWidth="9.140625" defaultRowHeight="11.25"/>
  <cols>
    <col min="1" max="1" width="2.28515625" style="8" customWidth="1"/>
    <col min="2" max="2" width="20.140625" style="72" customWidth="1"/>
    <col min="3" max="3" width="72.5703125" style="72" customWidth="1"/>
    <col min="4" max="4" width="11.140625" style="8" bestFit="1" customWidth="1"/>
    <col min="5" max="5" width="23.85546875" style="8" customWidth="1"/>
    <col min="6" max="6" width="20.28515625" style="11" customWidth="1"/>
    <col min="7" max="7" width="9.140625" style="31" bestFit="1" customWidth="1"/>
    <col min="8" max="8" width="20.28515625" style="8" customWidth="1"/>
    <col min="9" max="9" width="11.42578125" style="8" bestFit="1" customWidth="1"/>
    <col min="10" max="16384" width="9.140625" style="8"/>
  </cols>
  <sheetData>
    <row r="1" spans="2:14" ht="18.75" customHeight="1">
      <c r="B1" s="160" t="s">
        <v>191</v>
      </c>
      <c r="C1" s="160"/>
      <c r="D1" s="160"/>
      <c r="E1" s="160"/>
      <c r="F1" s="160"/>
    </row>
    <row r="2" spans="2:14" ht="11.1" customHeight="1">
      <c r="B2" s="9"/>
      <c r="C2" s="9"/>
      <c r="D2" s="10"/>
      <c r="E2" s="10"/>
    </row>
    <row r="3" spans="2:14" ht="20.100000000000001" customHeight="1">
      <c r="B3" s="12" t="s">
        <v>149</v>
      </c>
      <c r="C3" s="12"/>
      <c r="F3" s="8"/>
      <c r="G3" s="8"/>
    </row>
    <row r="4" spans="2:14" ht="7.5" customHeight="1">
      <c r="B4" s="13"/>
      <c r="C4" s="13"/>
      <c r="F4" s="8"/>
      <c r="G4" s="8"/>
    </row>
    <row r="5" spans="2:14" ht="15" customHeight="1">
      <c r="B5" s="89" t="str">
        <f>"Nome da Instituição: "</f>
        <v xml:space="preserve">Nome da Instituição: </v>
      </c>
      <c r="C5" s="90">
        <f>Preenchimento!B4</f>
        <v>0</v>
      </c>
      <c r="D5" s="76"/>
      <c r="E5" s="75"/>
      <c r="F5" s="23"/>
    </row>
    <row r="6" spans="2:14" ht="15" customHeight="1">
      <c r="B6" s="89" t="str">
        <f>"Código da Instituição:"</f>
        <v>Código da Instituição:</v>
      </c>
      <c r="C6" s="91">
        <f>Preenchimento!D4</f>
        <v>0</v>
      </c>
      <c r="D6" s="76"/>
      <c r="E6" s="75"/>
      <c r="F6" s="23"/>
    </row>
    <row r="7" spans="2:14" ht="24" customHeight="1" thickBot="1">
      <c r="B7" s="73" t="s">
        <v>225</v>
      </c>
      <c r="C7" s="73"/>
      <c r="D7" s="74"/>
      <c r="E7" s="74"/>
      <c r="F7" s="74"/>
      <c r="G7" s="8"/>
    </row>
    <row r="8" spans="2:14" ht="12.75" customHeight="1">
      <c r="B8" s="14"/>
      <c r="C8" s="14"/>
      <c r="D8" s="77"/>
      <c r="F8" s="8"/>
      <c r="G8" s="8"/>
    </row>
    <row r="9" spans="2:14" ht="16.5">
      <c r="B9" s="93" t="s">
        <v>5</v>
      </c>
      <c r="C9" s="32" t="s">
        <v>150</v>
      </c>
      <c r="D9" s="33" t="s">
        <v>229</v>
      </c>
      <c r="E9" s="84">
        <f>VLOOKUP(B9,Preenchimento!$A$16:$D$114,3,0)</f>
        <v>0</v>
      </c>
      <c r="F9" s="21" t="e">
        <f>SUM(F11:F12)</f>
        <v>#DIV/0!</v>
      </c>
      <c r="H9" s="34"/>
      <c r="I9" s="35"/>
      <c r="J9" s="34"/>
      <c r="L9" s="36"/>
      <c r="N9" s="37"/>
    </row>
    <row r="10" spans="2:14" ht="8.1" customHeight="1">
      <c r="B10" s="94"/>
      <c r="C10" s="38"/>
      <c r="D10" s="78"/>
      <c r="E10" s="39"/>
      <c r="F10" s="15"/>
      <c r="H10" s="40"/>
      <c r="I10" s="41"/>
      <c r="J10" s="41"/>
    </row>
    <row r="11" spans="2:14" ht="15">
      <c r="B11" s="24" t="s">
        <v>6</v>
      </c>
      <c r="C11" s="24" t="s">
        <v>151</v>
      </c>
      <c r="D11" s="42"/>
      <c r="E11" s="80">
        <f>VLOOKUP(B11,Preenchimento!$A$16:$D$114,3,0)</f>
        <v>0</v>
      </c>
      <c r="F11" s="16" t="e">
        <f>E11/E$9</f>
        <v>#DIV/0!</v>
      </c>
      <c r="H11" s="40"/>
      <c r="I11" s="40"/>
      <c r="J11" s="40"/>
      <c r="L11" s="40"/>
    </row>
    <row r="12" spans="2:14" ht="15">
      <c r="B12" s="24" t="s">
        <v>8</v>
      </c>
      <c r="C12" s="24" t="s">
        <v>152</v>
      </c>
      <c r="D12" s="42"/>
      <c r="E12" s="80">
        <f>VLOOKUP(B12,Preenchimento!$A$16:$D$114,3,0)</f>
        <v>0</v>
      </c>
      <c r="F12" s="16" t="e">
        <f>E12/E$9</f>
        <v>#DIV/0!</v>
      </c>
      <c r="H12" s="40"/>
      <c r="J12" s="40"/>
      <c r="L12" s="40"/>
    </row>
    <row r="13" spans="2:14" ht="8.1" customHeight="1">
      <c r="B13" s="30"/>
      <c r="C13" s="43"/>
      <c r="D13" s="44"/>
      <c r="E13" s="45"/>
      <c r="F13" s="17"/>
      <c r="H13" s="40"/>
      <c r="I13" s="41"/>
      <c r="J13" s="40"/>
    </row>
    <row r="14" spans="2:14" ht="15.75">
      <c r="B14" s="93" t="s">
        <v>10</v>
      </c>
      <c r="C14" s="32" t="s">
        <v>153</v>
      </c>
      <c r="D14" s="33" t="s">
        <v>229</v>
      </c>
      <c r="E14" s="84">
        <f>VLOOKUP(B14,Preenchimento!$A$16:$D$114,3,0)</f>
        <v>0</v>
      </c>
      <c r="F14" s="18" t="e">
        <f>SUM(F16,F50:F52,F58,F66:F69)</f>
        <v>#DIV/0!</v>
      </c>
      <c r="H14" s="34"/>
      <c r="I14" s="34"/>
      <c r="J14" s="34"/>
      <c r="L14" s="36"/>
    </row>
    <row r="15" spans="2:14" ht="10.5" customHeight="1">
      <c r="B15" s="95"/>
      <c r="C15" s="43"/>
      <c r="D15" s="44"/>
      <c r="E15" s="45"/>
      <c r="F15" s="17"/>
      <c r="H15" s="40"/>
      <c r="J15" s="40"/>
      <c r="L15" s="40"/>
    </row>
    <row r="16" spans="2:14" ht="15">
      <c r="B16" s="24" t="s">
        <v>9</v>
      </c>
      <c r="C16" s="29" t="s">
        <v>7</v>
      </c>
      <c r="D16" s="46"/>
      <c r="E16" s="80">
        <f>VLOOKUP(B16,Preenchimento!$A$16:$D$114,3,0)</f>
        <v>0</v>
      </c>
      <c r="F16" s="25" t="e">
        <f>E16/E$9</f>
        <v>#DIV/0!</v>
      </c>
      <c r="H16" s="47"/>
      <c r="I16" s="35"/>
      <c r="J16" s="40"/>
      <c r="L16" s="40"/>
    </row>
    <row r="17" spans="1:12" ht="6.75" customHeight="1">
      <c r="B17" s="30"/>
      <c r="C17" s="48"/>
      <c r="D17" s="49"/>
      <c r="E17" s="81"/>
      <c r="F17" s="19"/>
      <c r="H17" s="47"/>
      <c r="I17" s="35"/>
      <c r="J17" s="40"/>
      <c r="L17" s="40"/>
    </row>
    <row r="18" spans="1:12" ht="15">
      <c r="B18" s="92" t="s">
        <v>44</v>
      </c>
      <c r="C18" s="50" t="s">
        <v>154</v>
      </c>
      <c r="D18" s="49"/>
      <c r="E18" s="83">
        <f>VLOOKUP(B18,Preenchimento!$A$16:$D$114,3,0)</f>
        <v>0</v>
      </c>
      <c r="F18" s="26" t="e">
        <f>E18/E$9</f>
        <v>#DIV/0!</v>
      </c>
      <c r="H18" s="47"/>
      <c r="I18" s="41"/>
      <c r="J18" s="40"/>
      <c r="K18" s="47"/>
      <c r="L18" s="40"/>
    </row>
    <row r="19" spans="1:12" ht="14.25">
      <c r="B19" s="92" t="s">
        <v>64</v>
      </c>
      <c r="C19" s="51" t="s">
        <v>155</v>
      </c>
      <c r="D19" s="44"/>
      <c r="E19" s="82">
        <f>VLOOKUP(B19,Preenchimento!$A$16:$D$114,3,0)</f>
        <v>0</v>
      </c>
      <c r="F19" s="27" t="e">
        <f t="shared" ref="F19:F44" si="0">E19/E$9</f>
        <v>#DIV/0!</v>
      </c>
      <c r="H19" s="40"/>
      <c r="I19" s="41"/>
      <c r="J19" s="40"/>
      <c r="L19" s="40"/>
    </row>
    <row r="20" spans="1:12" ht="14.25">
      <c r="B20" s="92" t="s">
        <v>65</v>
      </c>
      <c r="C20" s="51" t="s">
        <v>156</v>
      </c>
      <c r="D20" s="44"/>
      <c r="E20" s="82">
        <f>VLOOKUP(B20,Preenchimento!$A$16:$D$114,3,0)</f>
        <v>0</v>
      </c>
      <c r="F20" s="27" t="e">
        <f t="shared" si="0"/>
        <v>#DIV/0!</v>
      </c>
      <c r="H20" s="40"/>
      <c r="J20" s="40"/>
      <c r="K20" s="41"/>
      <c r="L20" s="40"/>
    </row>
    <row r="21" spans="1:12" ht="14.25">
      <c r="B21" s="92" t="s">
        <v>66</v>
      </c>
      <c r="C21" s="51" t="s">
        <v>157</v>
      </c>
      <c r="D21" s="44"/>
      <c r="E21" s="82">
        <f>VLOOKUP(B21,Preenchimento!$A$16:$D$114,3,0)</f>
        <v>0</v>
      </c>
      <c r="F21" s="27" t="e">
        <f t="shared" si="0"/>
        <v>#DIV/0!</v>
      </c>
      <c r="H21" s="40"/>
      <c r="I21" s="41"/>
      <c r="J21" s="40"/>
      <c r="L21" s="40"/>
    </row>
    <row r="22" spans="1:12" ht="8.25" customHeight="1">
      <c r="B22" s="92"/>
      <c r="C22" s="53"/>
      <c r="D22" s="44"/>
      <c r="E22" s="82"/>
      <c r="F22" s="27"/>
      <c r="H22" s="40"/>
      <c r="I22" s="41"/>
      <c r="J22" s="40"/>
      <c r="L22" s="40"/>
    </row>
    <row r="23" spans="1:12" ht="15">
      <c r="A23" s="54"/>
      <c r="B23" s="92" t="s">
        <v>45</v>
      </c>
      <c r="C23" s="50" t="s">
        <v>158</v>
      </c>
      <c r="D23" s="49"/>
      <c r="E23" s="83">
        <f>VLOOKUP(B23,Preenchimento!$A$16:$D$114,3,0)</f>
        <v>0</v>
      </c>
      <c r="F23" s="26" t="e">
        <f>E23/E$9</f>
        <v>#DIV/0!</v>
      </c>
      <c r="H23" s="55"/>
      <c r="I23" s="35"/>
      <c r="J23" s="34"/>
      <c r="K23" s="47"/>
      <c r="L23" s="40"/>
    </row>
    <row r="24" spans="1:12" ht="14.25">
      <c r="A24" s="54"/>
      <c r="B24" s="92" t="s">
        <v>67</v>
      </c>
      <c r="C24" s="51" t="s">
        <v>187</v>
      </c>
      <c r="D24" s="56"/>
      <c r="E24" s="82">
        <f>VLOOKUP(B24,Preenchimento!$A$16:$D$114,3,0)</f>
        <v>0</v>
      </c>
      <c r="F24" s="27" t="e">
        <f t="shared" si="0"/>
        <v>#DIV/0!</v>
      </c>
      <c r="H24" s="55"/>
      <c r="I24" s="35"/>
      <c r="J24" s="34"/>
      <c r="L24" s="40"/>
    </row>
    <row r="25" spans="1:12" ht="14.25">
      <c r="B25" s="92" t="s">
        <v>68</v>
      </c>
      <c r="C25" s="51" t="s">
        <v>176</v>
      </c>
      <c r="D25" s="44"/>
      <c r="E25" s="82">
        <f>VLOOKUP(B25,Preenchimento!$A$16:$D$114,3,0)</f>
        <v>0</v>
      </c>
      <c r="F25" s="27" t="e">
        <f t="shared" si="0"/>
        <v>#DIV/0!</v>
      </c>
      <c r="H25" s="55"/>
      <c r="I25" s="41"/>
      <c r="J25" s="40"/>
      <c r="L25" s="40"/>
    </row>
    <row r="26" spans="1:12" ht="14.25">
      <c r="B26" s="92" t="s">
        <v>69</v>
      </c>
      <c r="C26" s="51" t="s">
        <v>177</v>
      </c>
      <c r="D26" s="44"/>
      <c r="E26" s="82">
        <f>VLOOKUP(B26,Preenchimento!$A$16:$D$114,3,0)</f>
        <v>0</v>
      </c>
      <c r="F26" s="27" t="e">
        <f t="shared" si="0"/>
        <v>#DIV/0!</v>
      </c>
      <c r="H26" s="55"/>
      <c r="I26" s="41"/>
      <c r="J26" s="40"/>
      <c r="L26" s="40"/>
    </row>
    <row r="27" spans="1:12" ht="14.25">
      <c r="B27" s="92" t="s">
        <v>70</v>
      </c>
      <c r="C27" s="51" t="s">
        <v>159</v>
      </c>
      <c r="D27" s="44"/>
      <c r="E27" s="82">
        <f>VLOOKUP(B27,Preenchimento!$A$16:$D$114,3,0)</f>
        <v>0</v>
      </c>
      <c r="F27" s="27" t="e">
        <f t="shared" si="0"/>
        <v>#DIV/0!</v>
      </c>
      <c r="H27" s="55"/>
      <c r="I27" s="41"/>
      <c r="J27" s="40"/>
      <c r="L27" s="40"/>
    </row>
    <row r="28" spans="1:12" ht="14.25">
      <c r="B28" s="92" t="s">
        <v>112</v>
      </c>
      <c r="C28" s="51" t="s">
        <v>178</v>
      </c>
      <c r="D28" s="44"/>
      <c r="E28" s="82">
        <f>VLOOKUP(B28,Preenchimento!$A$16:$D$114,3,0)</f>
        <v>0</v>
      </c>
      <c r="F28" s="27" t="e">
        <f t="shared" si="0"/>
        <v>#DIV/0!</v>
      </c>
      <c r="H28" s="55"/>
      <c r="I28" s="41"/>
      <c r="J28" s="40"/>
      <c r="L28" s="40"/>
    </row>
    <row r="29" spans="1:12" ht="14.25" hidden="1">
      <c r="B29" s="92" t="s">
        <v>71</v>
      </c>
      <c r="C29" s="51" t="s">
        <v>160</v>
      </c>
      <c r="D29" s="56"/>
      <c r="E29" s="82">
        <f>VLOOKUP(B29,Preenchimento!$A$16:$D$114,3,0)</f>
        <v>0</v>
      </c>
      <c r="F29" s="27" t="e">
        <f t="shared" si="0"/>
        <v>#DIV/0!</v>
      </c>
      <c r="H29" s="55"/>
      <c r="I29" s="35"/>
      <c r="J29" s="40"/>
      <c r="L29" s="40"/>
    </row>
    <row r="30" spans="1:12" ht="14.25">
      <c r="B30" s="92" t="s">
        <v>72</v>
      </c>
      <c r="C30" s="51" t="s">
        <v>161</v>
      </c>
      <c r="D30" s="44"/>
      <c r="E30" s="82">
        <f>VLOOKUP(B30,Preenchimento!$A$16:$D$114,3,0)</f>
        <v>0</v>
      </c>
      <c r="F30" s="27" t="e">
        <f t="shared" si="0"/>
        <v>#DIV/0!</v>
      </c>
      <c r="H30" s="55"/>
      <c r="I30" s="41"/>
      <c r="J30" s="40"/>
      <c r="L30" s="40"/>
    </row>
    <row r="31" spans="1:12" ht="14.25">
      <c r="B31" s="92" t="s">
        <v>105</v>
      </c>
      <c r="C31" s="51" t="s">
        <v>197</v>
      </c>
      <c r="D31" s="44"/>
      <c r="E31" s="82">
        <f>VLOOKUP(B31,Preenchimento!$A$16:$D$114,3,0)</f>
        <v>0</v>
      </c>
      <c r="F31" s="27" t="e">
        <f t="shared" si="0"/>
        <v>#DIV/0!</v>
      </c>
      <c r="H31" s="55"/>
      <c r="I31" s="41"/>
      <c r="J31" s="40"/>
      <c r="L31" s="40"/>
    </row>
    <row r="32" spans="1:12" ht="14.25">
      <c r="A32" s="54"/>
      <c r="B32" s="92" t="s">
        <v>106</v>
      </c>
      <c r="C32" s="51" t="s">
        <v>196</v>
      </c>
      <c r="D32" s="44"/>
      <c r="E32" s="82">
        <f>VLOOKUP(B32,Preenchimento!$A$16:$D$114,3,0)</f>
        <v>0</v>
      </c>
      <c r="F32" s="27" t="e">
        <f t="shared" si="0"/>
        <v>#DIV/0!</v>
      </c>
      <c r="H32" s="55"/>
      <c r="I32" s="41"/>
      <c r="J32" s="40"/>
      <c r="L32" s="40"/>
    </row>
    <row r="33" spans="1:12" ht="14.25">
      <c r="A33" s="54"/>
      <c r="B33" s="92" t="s">
        <v>73</v>
      </c>
      <c r="C33" s="51" t="s">
        <v>162</v>
      </c>
      <c r="D33" s="56"/>
      <c r="E33" s="82">
        <f>VLOOKUP(B33,Preenchimento!$A$16:$D$114,3,0)</f>
        <v>0</v>
      </c>
      <c r="F33" s="27" t="e">
        <f t="shared" si="0"/>
        <v>#DIV/0!</v>
      </c>
      <c r="H33" s="55"/>
      <c r="I33" s="35"/>
      <c r="J33" s="40"/>
      <c r="L33" s="40"/>
    </row>
    <row r="34" spans="1:12" ht="14.25">
      <c r="A34" s="54"/>
      <c r="B34" s="92" t="s">
        <v>74</v>
      </c>
      <c r="C34" s="51" t="s">
        <v>179</v>
      </c>
      <c r="D34" s="56"/>
      <c r="E34" s="82">
        <f>VLOOKUP(B34,Preenchimento!$A$16:$D$114,3,0)</f>
        <v>0</v>
      </c>
      <c r="F34" s="27" t="e">
        <f t="shared" si="0"/>
        <v>#DIV/0!</v>
      </c>
      <c r="H34" s="55"/>
      <c r="I34" s="35"/>
      <c r="J34" s="40"/>
      <c r="L34" s="40"/>
    </row>
    <row r="35" spans="1:12" ht="14.25">
      <c r="B35" s="92" t="s">
        <v>75</v>
      </c>
      <c r="C35" s="51" t="s">
        <v>180</v>
      </c>
      <c r="D35" s="56"/>
      <c r="E35" s="82">
        <f>VLOOKUP(B35,Preenchimento!$A$16:$D$114,3,0)</f>
        <v>0</v>
      </c>
      <c r="F35" s="27" t="e">
        <f t="shared" si="0"/>
        <v>#DIV/0!</v>
      </c>
      <c r="H35" s="55"/>
      <c r="I35" s="35"/>
      <c r="J35" s="40"/>
      <c r="L35" s="40"/>
    </row>
    <row r="36" spans="1:12" ht="14.25" hidden="1">
      <c r="B36" s="92" t="s">
        <v>76</v>
      </c>
      <c r="C36" s="51" t="s">
        <v>163</v>
      </c>
      <c r="D36" s="56"/>
      <c r="E36" s="82">
        <f>VLOOKUP(B36,Preenchimento!$A$16:$D$114,3,0)</f>
        <v>0</v>
      </c>
      <c r="F36" s="27" t="e">
        <f t="shared" si="0"/>
        <v>#DIV/0!</v>
      </c>
      <c r="H36" s="55"/>
      <c r="I36" s="35"/>
      <c r="J36" s="40"/>
      <c r="L36" s="40"/>
    </row>
    <row r="37" spans="1:12" ht="14.25">
      <c r="A37" s="54"/>
      <c r="B37" s="92" t="s">
        <v>77</v>
      </c>
      <c r="C37" s="51" t="s">
        <v>181</v>
      </c>
      <c r="D37" s="56"/>
      <c r="E37" s="82">
        <f>VLOOKUP(B37,Preenchimento!$A$16:$D$114,3,0)</f>
        <v>0</v>
      </c>
      <c r="F37" s="27" t="e">
        <f t="shared" si="0"/>
        <v>#DIV/0!</v>
      </c>
      <c r="H37" s="55"/>
      <c r="I37" s="35"/>
      <c r="J37" s="40"/>
      <c r="L37" s="40"/>
    </row>
    <row r="38" spans="1:12" ht="14.25">
      <c r="B38" s="92" t="s">
        <v>78</v>
      </c>
      <c r="C38" s="51" t="s">
        <v>182</v>
      </c>
      <c r="D38" s="56"/>
      <c r="E38" s="82">
        <f>VLOOKUP(B38,Preenchimento!$A$16:$D$114,3,0)</f>
        <v>0</v>
      </c>
      <c r="F38" s="27" t="e">
        <f t="shared" si="0"/>
        <v>#DIV/0!</v>
      </c>
      <c r="H38" s="55"/>
      <c r="I38" s="35"/>
      <c r="J38" s="40"/>
      <c r="L38" s="40"/>
    </row>
    <row r="39" spans="1:12" ht="13.5" hidden="1" customHeight="1">
      <c r="B39" s="92" t="s">
        <v>79</v>
      </c>
      <c r="C39" s="51" t="s">
        <v>164</v>
      </c>
      <c r="D39" s="56"/>
      <c r="E39" s="82">
        <f>VLOOKUP(B39,Preenchimento!$A$16:$D$114,3,0)</f>
        <v>0</v>
      </c>
      <c r="F39" s="27" t="e">
        <f>E39/E$9</f>
        <v>#DIV/0!</v>
      </c>
      <c r="H39" s="55"/>
      <c r="I39" s="35"/>
      <c r="J39" s="40"/>
      <c r="L39" s="40"/>
    </row>
    <row r="40" spans="1:12" ht="15">
      <c r="B40" s="92" t="s">
        <v>80</v>
      </c>
      <c r="C40" s="51" t="s">
        <v>183</v>
      </c>
      <c r="D40" s="49"/>
      <c r="E40" s="82">
        <f>VLOOKUP(B40,Preenchimento!$A$16:$D$114,3,0)</f>
        <v>0</v>
      </c>
      <c r="F40" s="27" t="e">
        <f t="shared" si="0"/>
        <v>#DIV/0!</v>
      </c>
      <c r="H40" s="55"/>
      <c r="I40" s="35"/>
      <c r="J40" s="40"/>
      <c r="L40" s="40"/>
    </row>
    <row r="41" spans="1:12" ht="15">
      <c r="B41" s="92" t="s">
        <v>113</v>
      </c>
      <c r="C41" s="51" t="s">
        <v>184</v>
      </c>
      <c r="D41" s="49"/>
      <c r="E41" s="82">
        <f>VLOOKUP(B41,Preenchimento!$A$16:$D$114,3,0)</f>
        <v>0</v>
      </c>
      <c r="F41" s="27" t="e">
        <f t="shared" si="0"/>
        <v>#DIV/0!</v>
      </c>
      <c r="H41" s="55"/>
      <c r="I41" s="57"/>
      <c r="J41" s="40"/>
      <c r="L41" s="40"/>
    </row>
    <row r="42" spans="1:12" ht="15">
      <c r="B42" s="92" t="s">
        <v>114</v>
      </c>
      <c r="C42" s="51" t="s">
        <v>185</v>
      </c>
      <c r="D42" s="49"/>
      <c r="E42" s="82">
        <f>VLOOKUP(B42,Preenchimento!$A$16:$D$114,3,0)</f>
        <v>0</v>
      </c>
      <c r="F42" s="27" t="e">
        <f t="shared" si="0"/>
        <v>#DIV/0!</v>
      </c>
      <c r="H42" s="55"/>
      <c r="I42" s="35"/>
      <c r="J42" s="40"/>
      <c r="L42" s="40"/>
    </row>
    <row r="43" spans="1:12" ht="15">
      <c r="B43" s="92" t="s">
        <v>145</v>
      </c>
      <c r="C43" s="51" t="s">
        <v>115</v>
      </c>
      <c r="D43" s="49"/>
      <c r="E43" s="82">
        <f>VLOOKUP(B43,Preenchimento!$A$16:$D$114,3,0)</f>
        <v>0</v>
      </c>
      <c r="F43" s="27" t="e">
        <f t="shared" si="0"/>
        <v>#DIV/0!</v>
      </c>
      <c r="H43" s="55"/>
      <c r="I43" s="35"/>
      <c r="J43" s="40"/>
      <c r="L43" s="40"/>
    </row>
    <row r="44" spans="1:12" ht="15">
      <c r="B44" s="92" t="s">
        <v>81</v>
      </c>
      <c r="C44" s="51" t="s">
        <v>165</v>
      </c>
      <c r="D44" s="49"/>
      <c r="E44" s="82">
        <f>VLOOKUP(B44,Preenchimento!$A$16:$D$114,3,0)</f>
        <v>0</v>
      </c>
      <c r="F44" s="138" t="e">
        <f t="shared" si="0"/>
        <v>#DIV/0!</v>
      </c>
      <c r="H44" s="55"/>
      <c r="I44" s="35"/>
      <c r="J44" s="40"/>
      <c r="L44" s="40"/>
    </row>
    <row r="45" spans="1:12" ht="3.75" customHeight="1">
      <c r="B45" s="48"/>
      <c r="C45" s="48"/>
      <c r="D45" s="56"/>
      <c r="E45" s="139"/>
      <c r="F45" s="140"/>
      <c r="H45" s="55"/>
      <c r="I45" s="35"/>
      <c r="J45" s="40"/>
      <c r="L45" s="40"/>
    </row>
    <row r="46" spans="1:12" ht="15">
      <c r="B46" s="50" t="s">
        <v>46</v>
      </c>
      <c r="C46" s="50" t="s">
        <v>117</v>
      </c>
      <c r="D46" s="49"/>
      <c r="E46" s="83">
        <f>VLOOKUP(B46,Preenchimento!$A$16:$D$114,3,0)</f>
        <v>0</v>
      </c>
      <c r="F46" s="141" t="e">
        <f>E46/E$9</f>
        <v>#DIV/0!</v>
      </c>
      <c r="H46" s="47"/>
      <c r="I46" s="35"/>
      <c r="J46" s="40"/>
      <c r="K46" s="47"/>
      <c r="L46" s="40"/>
    </row>
    <row r="47" spans="1:12" ht="15">
      <c r="B47" s="50" t="s">
        <v>47</v>
      </c>
      <c r="C47" s="50" t="s">
        <v>118</v>
      </c>
      <c r="D47" s="49"/>
      <c r="E47" s="83">
        <f>VLOOKUP(B47,Preenchimento!$A$16:$D$114,3,0)</f>
        <v>0</v>
      </c>
      <c r="F47" s="141" t="e">
        <f>E47/E$9</f>
        <v>#DIV/0!</v>
      </c>
      <c r="H47" s="47"/>
      <c r="I47" s="35"/>
      <c r="J47" s="40"/>
      <c r="K47" s="47"/>
      <c r="L47" s="40"/>
    </row>
    <row r="48" spans="1:12" ht="15">
      <c r="B48" s="92" t="s">
        <v>103</v>
      </c>
      <c r="C48" s="51" t="s">
        <v>192</v>
      </c>
      <c r="D48" s="49"/>
      <c r="E48" s="82">
        <f>VLOOKUP(B48,Preenchimento!$A$16:$D$114,3,0)</f>
        <v>0</v>
      </c>
      <c r="F48" s="27" t="e">
        <f>E48/E$9</f>
        <v>#DIV/0!</v>
      </c>
      <c r="H48" s="47"/>
      <c r="I48" s="35"/>
      <c r="J48" s="40"/>
      <c r="K48" s="47"/>
      <c r="L48" s="40"/>
    </row>
    <row r="49" spans="1:12" ht="15">
      <c r="B49" s="92" t="s">
        <v>104</v>
      </c>
      <c r="C49" s="51" t="s">
        <v>193</v>
      </c>
      <c r="D49" s="79"/>
      <c r="E49" s="82">
        <f>VLOOKUP(B49,Preenchimento!$A$16:$D$114,3,0)</f>
        <v>0</v>
      </c>
      <c r="F49" s="27" t="e">
        <f>E49/E$9</f>
        <v>#DIV/0!</v>
      </c>
      <c r="H49" s="47"/>
      <c r="I49" s="35"/>
      <c r="J49" s="40"/>
      <c r="K49" s="47"/>
      <c r="L49" s="40"/>
    </row>
    <row r="50" spans="1:12" ht="15">
      <c r="B50" s="29" t="s">
        <v>20</v>
      </c>
      <c r="C50" s="29" t="s">
        <v>88</v>
      </c>
      <c r="D50" s="46"/>
      <c r="E50" s="80">
        <f>VLOOKUP(B50,Preenchimento!$A$16:$D$114,3,0)</f>
        <v>0</v>
      </c>
      <c r="F50" s="25" t="e">
        <f t="shared" ref="F50:F56" si="1">E50/E$9</f>
        <v>#DIV/0!</v>
      </c>
      <c r="H50" s="47"/>
      <c r="I50" s="35"/>
      <c r="J50" s="40"/>
      <c r="K50" s="47"/>
      <c r="L50" s="40"/>
    </row>
    <row r="51" spans="1:12" ht="15">
      <c r="B51" s="29" t="s">
        <v>102</v>
      </c>
      <c r="C51" s="29" t="s">
        <v>111</v>
      </c>
      <c r="D51" s="46"/>
      <c r="E51" s="80">
        <f>VLOOKUP(B51,Preenchimento!$A$16:$D$114,3,0)</f>
        <v>0</v>
      </c>
      <c r="F51" s="25" t="e">
        <f t="shared" si="1"/>
        <v>#DIV/0!</v>
      </c>
      <c r="H51" s="47"/>
      <c r="I51" s="35"/>
      <c r="J51" s="40"/>
      <c r="K51" s="47"/>
      <c r="L51" s="40"/>
    </row>
    <row r="52" spans="1:12" ht="15">
      <c r="B52" s="29" t="s">
        <v>21</v>
      </c>
      <c r="C52" s="29" t="s">
        <v>48</v>
      </c>
      <c r="D52" s="46"/>
      <c r="E52" s="80">
        <f>VLOOKUP(B52,Preenchimento!$A$16:$D$114,3,0)</f>
        <v>0</v>
      </c>
      <c r="F52" s="25" t="e">
        <f t="shared" si="1"/>
        <v>#DIV/0!</v>
      </c>
      <c r="H52" s="47"/>
      <c r="I52" s="35"/>
      <c r="J52" s="40"/>
      <c r="K52" s="47"/>
      <c r="L52" s="40"/>
    </row>
    <row r="53" spans="1:12" ht="14.25">
      <c r="A53" s="54"/>
      <c r="B53" s="92" t="s">
        <v>49</v>
      </c>
      <c r="C53" s="51" t="s">
        <v>166</v>
      </c>
      <c r="D53" s="56"/>
      <c r="E53" s="82">
        <f>VLOOKUP(B53,Preenchimento!$A$16:$D$114,3,0)</f>
        <v>0</v>
      </c>
      <c r="F53" s="27" t="e">
        <f t="shared" si="1"/>
        <v>#DIV/0!</v>
      </c>
      <c r="H53" s="47"/>
      <c r="I53" s="35"/>
      <c r="J53" s="40"/>
      <c r="L53" s="40"/>
    </row>
    <row r="54" spans="1:12" ht="14.25">
      <c r="B54" s="92" t="s">
        <v>50</v>
      </c>
      <c r="C54" s="51" t="s">
        <v>167</v>
      </c>
      <c r="D54" s="56"/>
      <c r="E54" s="82">
        <f>VLOOKUP(B54,Preenchimento!$A$16:$D$114,3,0)</f>
        <v>0</v>
      </c>
      <c r="F54" s="27" t="e">
        <f t="shared" si="1"/>
        <v>#DIV/0!</v>
      </c>
      <c r="H54" s="47"/>
      <c r="I54" s="35"/>
      <c r="J54" s="40"/>
      <c r="L54" s="40"/>
    </row>
    <row r="55" spans="1:12" ht="14.25">
      <c r="B55" s="92" t="s">
        <v>51</v>
      </c>
      <c r="C55" s="51" t="s">
        <v>168</v>
      </c>
      <c r="D55" s="56"/>
      <c r="E55" s="82">
        <f>VLOOKUP(B55,Preenchimento!$A$16:$D$114,3,0)</f>
        <v>0</v>
      </c>
      <c r="F55" s="27" t="e">
        <f t="shared" si="1"/>
        <v>#DIV/0!</v>
      </c>
      <c r="H55" s="47"/>
      <c r="I55" s="35"/>
      <c r="J55" s="40"/>
      <c r="L55" s="40"/>
    </row>
    <row r="56" spans="1:12" ht="14.25">
      <c r="B56" s="92" t="s">
        <v>52</v>
      </c>
      <c r="C56" s="51" t="s">
        <v>169</v>
      </c>
      <c r="D56" s="56"/>
      <c r="E56" s="82">
        <f>VLOOKUP(B56,Preenchimento!$A$16:$D$114,3,0)</f>
        <v>0</v>
      </c>
      <c r="F56" s="27" t="e">
        <f t="shared" si="1"/>
        <v>#DIV/0!</v>
      </c>
      <c r="H56" s="47"/>
      <c r="I56" s="35"/>
      <c r="J56" s="40"/>
      <c r="L56" s="40"/>
    </row>
    <row r="57" spans="1:12" ht="6" customHeight="1">
      <c r="B57" s="53"/>
      <c r="C57" s="53"/>
      <c r="D57" s="56"/>
      <c r="E57" s="82"/>
      <c r="F57" s="27"/>
      <c r="H57" s="47"/>
      <c r="I57" s="35"/>
      <c r="J57" s="40"/>
      <c r="L57" s="40"/>
    </row>
    <row r="58" spans="1:12" ht="15">
      <c r="B58" s="29" t="s">
        <v>41</v>
      </c>
      <c r="C58" s="29" t="s">
        <v>188</v>
      </c>
      <c r="D58" s="46"/>
      <c r="E58" s="80">
        <f>VLOOKUP(B58,Preenchimento!$A$16:$D$114,3,0)</f>
        <v>0</v>
      </c>
      <c r="F58" s="25" t="e">
        <f t="shared" ref="F58:F69" si="2">E58/E$9</f>
        <v>#DIV/0!</v>
      </c>
      <c r="H58" s="47"/>
      <c r="I58" s="35"/>
      <c r="J58" s="40"/>
      <c r="K58" s="47"/>
      <c r="L58" s="40"/>
    </row>
    <row r="59" spans="1:12" ht="14.25">
      <c r="B59" s="92" t="s">
        <v>53</v>
      </c>
      <c r="C59" s="51" t="s">
        <v>189</v>
      </c>
      <c r="D59" s="56"/>
      <c r="E59" s="82">
        <f>VLOOKUP(B59,Preenchimento!$A$16:$D$114,3,0)</f>
        <v>0</v>
      </c>
      <c r="F59" s="27" t="e">
        <f t="shared" si="2"/>
        <v>#DIV/0!</v>
      </c>
      <c r="H59" s="47"/>
      <c r="I59" s="35"/>
      <c r="J59" s="40"/>
      <c r="K59" s="47"/>
      <c r="L59" s="40"/>
    </row>
    <row r="60" spans="1:12" ht="14.25">
      <c r="B60" s="92" t="s">
        <v>54</v>
      </c>
      <c r="C60" s="51" t="s">
        <v>190</v>
      </c>
      <c r="D60" s="56"/>
      <c r="E60" s="82">
        <f>VLOOKUP(B60,Preenchimento!$A$16:$D$114,3,0)</f>
        <v>0</v>
      </c>
      <c r="F60" s="27" t="e">
        <f t="shared" si="2"/>
        <v>#DIV/0!</v>
      </c>
      <c r="H60" s="47"/>
      <c r="I60" s="35"/>
      <c r="J60" s="40"/>
      <c r="K60" s="47"/>
      <c r="L60" s="40"/>
    </row>
    <row r="61" spans="1:12" ht="14.25">
      <c r="B61" s="92" t="s">
        <v>107</v>
      </c>
      <c r="C61" s="51" t="s">
        <v>119</v>
      </c>
      <c r="D61" s="56"/>
      <c r="E61" s="82">
        <f>VLOOKUP(B61,Preenchimento!$A$16:$D$114,3,0)</f>
        <v>0</v>
      </c>
      <c r="F61" s="27" t="e">
        <f t="shared" si="2"/>
        <v>#DIV/0!</v>
      </c>
      <c r="H61" s="47"/>
      <c r="I61" s="35"/>
      <c r="J61" s="40"/>
      <c r="K61" s="47"/>
      <c r="L61" s="40"/>
    </row>
    <row r="62" spans="1:12" ht="14.25">
      <c r="B62" s="92" t="s">
        <v>109</v>
      </c>
      <c r="C62" s="51" t="s">
        <v>194</v>
      </c>
      <c r="D62" s="56"/>
      <c r="E62" s="82">
        <f>VLOOKUP(B62,Preenchimento!$A$16:$D$114,3,0)</f>
        <v>0</v>
      </c>
      <c r="F62" s="27" t="e">
        <f t="shared" si="2"/>
        <v>#DIV/0!</v>
      </c>
      <c r="H62" s="47"/>
      <c r="I62" s="35"/>
      <c r="J62" s="40"/>
      <c r="K62" s="47"/>
      <c r="L62" s="40"/>
    </row>
    <row r="63" spans="1:12" ht="14.25">
      <c r="B63" s="92" t="s">
        <v>108</v>
      </c>
      <c r="C63" s="51" t="s">
        <v>195</v>
      </c>
      <c r="D63" s="56"/>
      <c r="E63" s="82">
        <f>VLOOKUP(B63,Preenchimento!$A$16:$D$114,3,0)</f>
        <v>0</v>
      </c>
      <c r="F63" s="27" t="e">
        <f t="shared" si="2"/>
        <v>#DIV/0!</v>
      </c>
      <c r="H63" s="47"/>
      <c r="I63" s="35"/>
      <c r="J63" s="40"/>
      <c r="K63" s="47"/>
      <c r="L63" s="40"/>
    </row>
    <row r="64" spans="1:12" ht="14.25">
      <c r="B64" s="92" t="s">
        <v>209</v>
      </c>
      <c r="C64" s="51" t="s">
        <v>210</v>
      </c>
      <c r="D64" s="56"/>
      <c r="E64" s="82">
        <f>VLOOKUP(B64,Preenchimento!$A$16:$D$114,3,0)</f>
        <v>0</v>
      </c>
      <c r="F64" s="27" t="e">
        <f t="shared" ref="F64" si="3">E64/E$9</f>
        <v>#DIV/0!</v>
      </c>
      <c r="H64" s="47"/>
      <c r="I64" s="35"/>
      <c r="J64" s="40"/>
      <c r="K64" s="47"/>
      <c r="L64" s="40"/>
    </row>
    <row r="65" spans="2:12" ht="6.75" customHeight="1">
      <c r="B65" s="53"/>
      <c r="C65" s="53"/>
      <c r="D65" s="56"/>
      <c r="E65" s="52"/>
      <c r="F65" s="27"/>
      <c r="H65" s="47"/>
      <c r="I65" s="35"/>
      <c r="J65" s="40"/>
      <c r="K65" s="47"/>
      <c r="L65" s="40"/>
    </row>
    <row r="66" spans="2:12" ht="15">
      <c r="B66" s="29" t="s">
        <v>42</v>
      </c>
      <c r="C66" s="29" t="s">
        <v>170</v>
      </c>
      <c r="D66" s="46"/>
      <c r="E66" s="80">
        <f>VLOOKUP(B66,Preenchimento!$A$16:$D$114,3,0)</f>
        <v>0</v>
      </c>
      <c r="F66" s="25" t="e">
        <f t="shared" si="2"/>
        <v>#DIV/0!</v>
      </c>
      <c r="H66" s="47"/>
      <c r="I66" s="35"/>
      <c r="J66" s="40"/>
      <c r="K66" s="47"/>
      <c r="L66" s="40"/>
    </row>
    <row r="67" spans="2:12" ht="15">
      <c r="B67" s="29" t="s">
        <v>110</v>
      </c>
      <c r="C67" s="29" t="s">
        <v>147</v>
      </c>
      <c r="D67" s="46"/>
      <c r="E67" s="80">
        <f>VLOOKUP(B67,Preenchimento!$A$16:$D$114,3,0)</f>
        <v>0</v>
      </c>
      <c r="F67" s="25" t="e">
        <f t="shared" si="2"/>
        <v>#DIV/0!</v>
      </c>
      <c r="H67" s="47"/>
      <c r="I67" s="35"/>
      <c r="J67" s="40"/>
      <c r="K67" s="47"/>
      <c r="L67" s="40"/>
    </row>
    <row r="68" spans="2:12" ht="15">
      <c r="B68" s="29" t="s">
        <v>116</v>
      </c>
      <c r="C68" s="29" t="s">
        <v>148</v>
      </c>
      <c r="D68" s="46"/>
      <c r="E68" s="80">
        <f>VLOOKUP(B68,Preenchimento!$A$16:$D$114,3,0)</f>
        <v>0</v>
      </c>
      <c r="F68" s="25" t="e">
        <f t="shared" si="2"/>
        <v>#DIV/0!</v>
      </c>
      <c r="H68" s="47"/>
      <c r="I68" s="35"/>
      <c r="J68" s="40"/>
      <c r="K68" s="47"/>
      <c r="L68" s="40"/>
    </row>
    <row r="69" spans="2:12" ht="15">
      <c r="B69" s="29" t="s">
        <v>55</v>
      </c>
      <c r="C69" s="29" t="s">
        <v>171</v>
      </c>
      <c r="D69" s="46"/>
      <c r="E69" s="80">
        <f>VLOOKUP(B69,Preenchimento!$A$16:$D$114,3,0)</f>
        <v>0</v>
      </c>
      <c r="F69" s="25" t="e">
        <f t="shared" si="2"/>
        <v>#DIV/0!</v>
      </c>
      <c r="G69" s="50"/>
      <c r="H69" s="47"/>
      <c r="I69" s="35"/>
      <c r="J69" s="40"/>
      <c r="K69" s="47"/>
      <c r="L69" s="40"/>
    </row>
    <row r="70" spans="2:12" ht="7.5" customHeight="1">
      <c r="B70" s="96"/>
      <c r="C70" s="43"/>
      <c r="D70" s="44"/>
      <c r="E70" s="58"/>
      <c r="F70" s="20"/>
      <c r="H70" s="40"/>
      <c r="I70" s="59"/>
    </row>
    <row r="71" spans="2:12" ht="15.75">
      <c r="B71" s="32" t="s">
        <v>11</v>
      </c>
      <c r="C71" s="32" t="s">
        <v>222</v>
      </c>
      <c r="D71" s="33" t="s">
        <v>229</v>
      </c>
      <c r="E71" s="84">
        <f>VLOOKUP(B71,Preenchimento!$A$16:$D$114,3,0)</f>
        <v>0</v>
      </c>
      <c r="F71" s="18" t="e">
        <f>SUM(F73,F76:F81)</f>
        <v>#DIV/0!</v>
      </c>
      <c r="H71" s="34"/>
      <c r="I71" s="40"/>
      <c r="J71" s="34"/>
      <c r="L71" s="36"/>
    </row>
    <row r="72" spans="2:12" ht="8.1" customHeight="1">
      <c r="B72" s="96"/>
      <c r="C72" s="43"/>
      <c r="D72" s="44"/>
      <c r="E72" s="45"/>
      <c r="F72" s="17"/>
      <c r="H72" s="40"/>
      <c r="I72" s="59"/>
    </row>
    <row r="73" spans="2:12" ht="14.25">
      <c r="B73" s="92" t="s">
        <v>12</v>
      </c>
      <c r="C73" s="60" t="s">
        <v>13</v>
      </c>
      <c r="D73" s="61"/>
      <c r="E73" s="82">
        <f>VLOOKUP(B73,Preenchimento!$A$16:$D$114,3,0)</f>
        <v>0</v>
      </c>
      <c r="F73" s="27" t="e">
        <f>E73/E$9</f>
        <v>#DIV/0!</v>
      </c>
      <c r="H73" s="62"/>
      <c r="J73" s="62"/>
      <c r="L73" s="40"/>
    </row>
    <row r="74" spans="2:12" ht="15" customHeight="1">
      <c r="B74" s="92" t="s">
        <v>35</v>
      </c>
      <c r="C74" s="63" t="s">
        <v>172</v>
      </c>
      <c r="D74" s="64"/>
      <c r="E74" s="82">
        <f>VLOOKUP(B74,Preenchimento!$A$16:$D$114,3,0)</f>
        <v>0</v>
      </c>
      <c r="F74" s="27" t="e">
        <f t="shared" ref="F74:F81" si="4">E74/E$9</f>
        <v>#DIV/0!</v>
      </c>
      <c r="H74" s="62"/>
      <c r="I74" s="41"/>
      <c r="J74" s="62"/>
      <c r="L74" s="40"/>
    </row>
    <row r="75" spans="2:12" ht="12.75" customHeight="1">
      <c r="B75" s="92" t="s">
        <v>36</v>
      </c>
      <c r="C75" s="63" t="s">
        <v>14</v>
      </c>
      <c r="D75" s="64"/>
      <c r="E75" s="82">
        <f>VLOOKUP(B75,Preenchimento!$A$16:$D$114,3,0)</f>
        <v>0</v>
      </c>
      <c r="F75" s="27" t="e">
        <f t="shared" si="4"/>
        <v>#DIV/0!</v>
      </c>
      <c r="H75" s="62"/>
      <c r="I75" s="41"/>
      <c r="J75" s="62"/>
      <c r="L75" s="40"/>
    </row>
    <row r="76" spans="2:12" ht="14.25">
      <c r="B76" s="92" t="s">
        <v>31</v>
      </c>
      <c r="C76" s="60" t="s">
        <v>15</v>
      </c>
      <c r="D76" s="61"/>
      <c r="E76" s="82">
        <f>VLOOKUP(B76,Preenchimento!$A$16:$D$114,3,0)</f>
        <v>0</v>
      </c>
      <c r="F76" s="27" t="e">
        <f t="shared" si="4"/>
        <v>#DIV/0!</v>
      </c>
      <c r="H76" s="62"/>
      <c r="I76" s="65"/>
      <c r="J76" s="62"/>
      <c r="L76" s="40"/>
    </row>
    <row r="77" spans="2:12" ht="14.25">
      <c r="B77" s="92" t="s">
        <v>32</v>
      </c>
      <c r="C77" s="60" t="s">
        <v>38</v>
      </c>
      <c r="D77" s="61"/>
      <c r="E77" s="82">
        <f>VLOOKUP(B77,Preenchimento!$A$16:$D$114,3,0)</f>
        <v>0</v>
      </c>
      <c r="F77" s="27" t="e">
        <f t="shared" si="4"/>
        <v>#DIV/0!</v>
      </c>
      <c r="H77" s="62"/>
      <c r="I77" s="65"/>
      <c r="J77" s="62"/>
      <c r="L77" s="40"/>
    </row>
    <row r="78" spans="2:12" ht="14.25">
      <c r="B78" s="92" t="s">
        <v>63</v>
      </c>
      <c r="C78" s="60" t="s">
        <v>16</v>
      </c>
      <c r="D78" s="61"/>
      <c r="E78" s="82">
        <f>VLOOKUP(B78,Preenchimento!$A$16:$D$114,3,0)</f>
        <v>0</v>
      </c>
      <c r="F78" s="27" t="e">
        <f t="shared" si="4"/>
        <v>#DIV/0!</v>
      </c>
      <c r="H78" s="62"/>
      <c r="I78" s="65"/>
      <c r="J78" s="62"/>
      <c r="L78" s="40"/>
    </row>
    <row r="79" spans="2:12" ht="14.25">
      <c r="B79" s="92" t="s">
        <v>37</v>
      </c>
      <c r="C79" s="60" t="s">
        <v>17</v>
      </c>
      <c r="D79" s="61"/>
      <c r="E79" s="82">
        <f>VLOOKUP(B79,Preenchimento!$A$16:$D$114,3,0)</f>
        <v>0</v>
      </c>
      <c r="F79" s="27" t="e">
        <f t="shared" si="4"/>
        <v>#DIV/0!</v>
      </c>
      <c r="H79" s="62"/>
      <c r="I79" s="65"/>
      <c r="J79" s="62"/>
      <c r="L79" s="40"/>
    </row>
    <row r="80" spans="2:12" ht="14.25">
      <c r="B80" s="92" t="s">
        <v>39</v>
      </c>
      <c r="C80" s="60" t="s">
        <v>18</v>
      </c>
      <c r="D80" s="61"/>
      <c r="E80" s="82">
        <f>VLOOKUP(B80,Preenchimento!$A$16:$D$114,3,0)</f>
        <v>0</v>
      </c>
      <c r="F80" s="27" t="e">
        <f t="shared" si="4"/>
        <v>#DIV/0!</v>
      </c>
      <c r="H80" s="62"/>
      <c r="I80" s="65"/>
      <c r="J80" s="62"/>
      <c r="L80" s="40"/>
    </row>
    <row r="81" spans="2:12" ht="14.25">
      <c r="B81" s="92" t="s">
        <v>40</v>
      </c>
      <c r="C81" s="60" t="s">
        <v>19</v>
      </c>
      <c r="D81" s="61"/>
      <c r="E81" s="82">
        <f>VLOOKUP(B81,Preenchimento!$A$16:$D$114,3,0)</f>
        <v>0</v>
      </c>
      <c r="F81" s="27" t="e">
        <f t="shared" si="4"/>
        <v>#DIV/0!</v>
      </c>
      <c r="H81" s="62"/>
      <c r="I81" s="65"/>
      <c r="J81" s="62"/>
      <c r="L81" s="40"/>
    </row>
    <row r="82" spans="2:12" ht="8.1" customHeight="1">
      <c r="B82" s="60"/>
      <c r="C82" s="60"/>
      <c r="D82" s="11"/>
      <c r="E82" s="66"/>
      <c r="F82" s="28"/>
      <c r="H82" s="40"/>
      <c r="I82" s="67"/>
      <c r="L82" s="40"/>
    </row>
    <row r="83" spans="2:12" ht="15.75">
      <c r="B83" s="32" t="s">
        <v>62</v>
      </c>
      <c r="C83" s="32" t="s">
        <v>173</v>
      </c>
      <c r="D83" s="33" t="s">
        <v>174</v>
      </c>
      <c r="E83" s="85">
        <f>VLOOKUP(B83,Preenchimento!$A$16:$D$114,3,0)</f>
        <v>0</v>
      </c>
      <c r="F83" s="18" t="e">
        <f>SUM(F85:F86)</f>
        <v>#DIV/0!</v>
      </c>
      <c r="H83" s="36"/>
      <c r="I83" s="35"/>
      <c r="J83" s="36"/>
      <c r="K83" s="38"/>
      <c r="L83" s="36"/>
    </row>
    <row r="84" spans="2:12" ht="8.1" customHeight="1">
      <c r="B84" s="96"/>
      <c r="C84" s="43"/>
      <c r="D84" s="44"/>
      <c r="E84" s="86"/>
      <c r="F84" s="17"/>
      <c r="H84" s="40"/>
      <c r="I84" s="59"/>
      <c r="L84" s="40"/>
    </row>
    <row r="85" spans="2:12" ht="15">
      <c r="B85" s="29" t="s">
        <v>22</v>
      </c>
      <c r="C85" s="29" t="s">
        <v>175</v>
      </c>
      <c r="D85" s="46"/>
      <c r="E85" s="87">
        <f>VLOOKUP(B85,Preenchimento!$A$16:$D$114,3,0)</f>
        <v>0</v>
      </c>
      <c r="F85" s="25" t="e">
        <f>E85/E$83</f>
        <v>#DIV/0!</v>
      </c>
      <c r="H85" s="40"/>
      <c r="I85" s="41"/>
      <c r="J85" s="40"/>
      <c r="L85" s="40"/>
    </row>
    <row r="86" spans="2:12" ht="15">
      <c r="B86" s="29" t="s">
        <v>23</v>
      </c>
      <c r="C86" s="29" t="s">
        <v>152</v>
      </c>
      <c r="D86" s="46"/>
      <c r="E86" s="87">
        <f>VLOOKUP(B86,Preenchimento!$A$16:$D$114,3,0)</f>
        <v>0</v>
      </c>
      <c r="F86" s="25" t="e">
        <f>E86/E$83</f>
        <v>#DIV/0!</v>
      </c>
      <c r="H86" s="40"/>
      <c r="I86" s="41"/>
      <c r="J86" s="40"/>
      <c r="L86" s="40"/>
    </row>
    <row r="87" spans="2:12" ht="8.1" customHeight="1">
      <c r="B87" s="96"/>
      <c r="C87" s="43"/>
      <c r="D87" s="44"/>
      <c r="E87" s="86"/>
      <c r="F87" s="17"/>
      <c r="H87" s="40"/>
      <c r="I87" s="59"/>
    </row>
    <row r="88" spans="2:12" ht="15.75">
      <c r="B88" s="68" t="s">
        <v>24</v>
      </c>
      <c r="C88" s="68" t="s">
        <v>223</v>
      </c>
      <c r="D88" s="33" t="s">
        <v>174</v>
      </c>
      <c r="E88" s="85">
        <f>VLOOKUP(B88,Preenchimento!$A$16:$D$114,3,0)</f>
        <v>0</v>
      </c>
      <c r="F88" s="18" t="e">
        <f>SUM(F90,F93:F98)</f>
        <v>#DIV/0!</v>
      </c>
      <c r="H88" s="36"/>
      <c r="I88" s="36"/>
      <c r="J88" s="36"/>
      <c r="L88" s="36"/>
    </row>
    <row r="89" spans="2:12" ht="8.1" customHeight="1">
      <c r="B89" s="96"/>
      <c r="C89" s="43"/>
      <c r="D89" s="44"/>
      <c r="E89" s="86"/>
      <c r="F89" s="17"/>
      <c r="H89" s="40"/>
      <c r="I89" s="59"/>
    </row>
    <row r="90" spans="2:12" ht="14.25">
      <c r="B90" s="92" t="s">
        <v>25</v>
      </c>
      <c r="C90" s="60" t="s">
        <v>13</v>
      </c>
      <c r="D90" s="61"/>
      <c r="E90" s="88">
        <f>VLOOKUP(B90,Preenchimento!$A$16:$D$114,3,0)</f>
        <v>0</v>
      </c>
      <c r="F90" s="27" t="e">
        <f>E90/E$88</f>
        <v>#DIV/0!</v>
      </c>
      <c r="H90" s="40"/>
      <c r="I90" s="40"/>
      <c r="J90" s="40"/>
      <c r="L90" s="40"/>
    </row>
    <row r="91" spans="2:12" ht="16.5" customHeight="1">
      <c r="B91" s="92" t="s">
        <v>57</v>
      </c>
      <c r="C91" s="63" t="s">
        <v>172</v>
      </c>
      <c r="D91" s="64"/>
      <c r="E91" s="88">
        <f>VLOOKUP(B91,Preenchimento!$A$16:$D$114,3,0)</f>
        <v>0</v>
      </c>
      <c r="F91" s="27" t="e">
        <f t="shared" ref="F91:F98" si="5">E91/E$88</f>
        <v>#DIV/0!</v>
      </c>
      <c r="H91" s="31"/>
      <c r="I91" s="41"/>
      <c r="J91" s="40"/>
      <c r="L91" s="40"/>
    </row>
    <row r="92" spans="2:12" ht="12.75" customHeight="1">
      <c r="B92" s="92" t="s">
        <v>58</v>
      </c>
      <c r="C92" s="63" t="s">
        <v>14</v>
      </c>
      <c r="D92" s="64"/>
      <c r="E92" s="88">
        <f>VLOOKUP(B92,Preenchimento!$A$16:$D$114,3,0)</f>
        <v>0</v>
      </c>
      <c r="F92" s="27" t="e">
        <f t="shared" si="5"/>
        <v>#DIV/0!</v>
      </c>
      <c r="H92" s="69"/>
      <c r="I92" s="41"/>
      <c r="J92" s="40"/>
      <c r="L92" s="40"/>
    </row>
    <row r="93" spans="2:12" ht="14.25">
      <c r="B93" s="92" t="s">
        <v>26</v>
      </c>
      <c r="C93" s="60" t="s">
        <v>15</v>
      </c>
      <c r="D93" s="61"/>
      <c r="E93" s="88">
        <f>VLOOKUP(B93,Preenchimento!$A$16:$D$114,3,0)</f>
        <v>0</v>
      </c>
      <c r="F93" s="27" t="e">
        <f t="shared" si="5"/>
        <v>#DIV/0!</v>
      </c>
      <c r="H93" s="40"/>
      <c r="I93" s="35"/>
      <c r="J93" s="40"/>
      <c r="L93" s="40"/>
    </row>
    <row r="94" spans="2:12" ht="14.25">
      <c r="B94" s="92" t="s">
        <v>33</v>
      </c>
      <c r="C94" s="60" t="s">
        <v>38</v>
      </c>
      <c r="D94" s="61"/>
      <c r="E94" s="88">
        <f>VLOOKUP(B94,Preenchimento!$A$16:$D$114,3,0)</f>
        <v>0</v>
      </c>
      <c r="F94" s="27" t="e">
        <f t="shared" si="5"/>
        <v>#DIV/0!</v>
      </c>
      <c r="I94" s="35"/>
      <c r="J94" s="40"/>
      <c r="L94" s="40"/>
    </row>
    <row r="95" spans="2:12" ht="14.25">
      <c r="B95" s="92" t="s">
        <v>34</v>
      </c>
      <c r="C95" s="60" t="s">
        <v>16</v>
      </c>
      <c r="D95" s="61"/>
      <c r="E95" s="88">
        <f>VLOOKUP(B95,Preenchimento!$A$16:$D$114,3,0)</f>
        <v>0</v>
      </c>
      <c r="F95" s="27" t="e">
        <f t="shared" si="5"/>
        <v>#DIV/0!</v>
      </c>
      <c r="H95" s="40"/>
      <c r="I95" s="35"/>
      <c r="J95" s="40"/>
      <c r="L95" s="40"/>
    </row>
    <row r="96" spans="2:12" ht="14.25">
      <c r="B96" s="92" t="s">
        <v>59</v>
      </c>
      <c r="C96" s="60" t="s">
        <v>17</v>
      </c>
      <c r="D96" s="61"/>
      <c r="E96" s="88">
        <f>VLOOKUP(B96,Preenchimento!$A$16:$D$114,3,0)</f>
        <v>0</v>
      </c>
      <c r="F96" s="27" t="e">
        <f t="shared" si="5"/>
        <v>#DIV/0!</v>
      </c>
      <c r="H96" s="40"/>
      <c r="I96" s="35"/>
      <c r="J96" s="40"/>
      <c r="L96" s="40"/>
    </row>
    <row r="97" spans="2:12" ht="14.25">
      <c r="B97" s="92" t="s">
        <v>60</v>
      </c>
      <c r="C97" s="60" t="s">
        <v>18</v>
      </c>
      <c r="D97" s="61"/>
      <c r="E97" s="88">
        <f>VLOOKUP(B97,Preenchimento!$A$16:$D$114,3,0)</f>
        <v>0</v>
      </c>
      <c r="F97" s="27" t="e">
        <f t="shared" si="5"/>
        <v>#DIV/0!</v>
      </c>
      <c r="H97" s="40"/>
      <c r="I97" s="35"/>
      <c r="J97" s="40"/>
      <c r="L97" s="40"/>
    </row>
    <row r="98" spans="2:12" ht="14.25">
      <c r="B98" s="92" t="s">
        <v>61</v>
      </c>
      <c r="C98" s="60" t="s">
        <v>19</v>
      </c>
      <c r="D98" s="61"/>
      <c r="E98" s="88">
        <f>VLOOKUP(B98,Preenchimento!$A$16:$D$114,3,0)</f>
        <v>0</v>
      </c>
      <c r="F98" s="27" t="e">
        <f t="shared" si="5"/>
        <v>#DIV/0!</v>
      </c>
      <c r="H98" s="40"/>
      <c r="I98" s="35"/>
      <c r="J98" s="40"/>
      <c r="L98" s="40"/>
    </row>
    <row r="99" spans="2:12" ht="8.1" customHeight="1">
      <c r="B99" s="70"/>
      <c r="C99" s="70"/>
      <c r="D99" s="56"/>
      <c r="E99" s="71"/>
      <c r="F99" s="22"/>
      <c r="H99"/>
      <c r="I99"/>
    </row>
    <row r="100" spans="2:12" ht="15.75">
      <c r="B100" s="68" t="s">
        <v>89</v>
      </c>
      <c r="C100" s="68" t="s">
        <v>224</v>
      </c>
      <c r="D100" s="33" t="s">
        <v>174</v>
      </c>
      <c r="E100" s="85">
        <f>VLOOKUP(B100,Preenchimento!$A$16:$D$114,3,0)</f>
        <v>0</v>
      </c>
      <c r="F100" s="18" t="e">
        <f>SUM(F102,F105:F110)</f>
        <v>#DIV/0!</v>
      </c>
      <c r="H100"/>
      <c r="I100"/>
    </row>
    <row r="101" spans="2:12" ht="8.1" customHeight="1">
      <c r="B101" s="96"/>
      <c r="C101" s="43"/>
      <c r="D101" s="44"/>
      <c r="E101" s="86"/>
      <c r="F101" s="17"/>
      <c r="H101" s="40"/>
      <c r="I101" s="59"/>
    </row>
    <row r="102" spans="2:12" ht="14.25">
      <c r="B102" s="92" t="s">
        <v>98</v>
      </c>
      <c r="C102" s="60" t="s">
        <v>13</v>
      </c>
      <c r="D102" s="61"/>
      <c r="E102" s="88">
        <f>VLOOKUP(B102,Preenchimento!$A$16:$D$114,3,0)</f>
        <v>0</v>
      </c>
      <c r="F102" s="27" t="e">
        <f>E102/E$100</f>
        <v>#DIV/0!</v>
      </c>
    </row>
    <row r="103" spans="2:12" ht="14.25">
      <c r="B103" s="92" t="s">
        <v>94</v>
      </c>
      <c r="C103" s="63" t="s">
        <v>172</v>
      </c>
      <c r="D103" s="64"/>
      <c r="E103" s="88">
        <f>VLOOKUP(B103,Preenchimento!$A$16:$D$114,3,0)</f>
        <v>0</v>
      </c>
      <c r="F103" s="27" t="e">
        <f t="shared" ref="F103:F110" si="6">E103/E$100</f>
        <v>#DIV/0!</v>
      </c>
    </row>
    <row r="104" spans="2:12" ht="14.25">
      <c r="B104" s="92" t="s">
        <v>95</v>
      </c>
      <c r="C104" s="63" t="s">
        <v>14</v>
      </c>
      <c r="D104" s="64"/>
      <c r="E104" s="88">
        <f>VLOOKUP(B104,Preenchimento!$A$16:$D$114,3,0)</f>
        <v>0</v>
      </c>
      <c r="F104" s="27" t="e">
        <f t="shared" si="6"/>
        <v>#DIV/0!</v>
      </c>
    </row>
    <row r="105" spans="2:12" ht="14.25">
      <c r="B105" s="92" t="s">
        <v>96</v>
      </c>
      <c r="C105" s="60" t="s">
        <v>15</v>
      </c>
      <c r="D105" s="61"/>
      <c r="E105" s="88">
        <f>VLOOKUP(B105,Preenchimento!$A$16:$D$114,3,0)</f>
        <v>0</v>
      </c>
      <c r="F105" s="27" t="e">
        <f t="shared" si="6"/>
        <v>#DIV/0!</v>
      </c>
    </row>
    <row r="106" spans="2:12" ht="14.25">
      <c r="B106" s="92" t="s">
        <v>97</v>
      </c>
      <c r="C106" s="60" t="s">
        <v>38</v>
      </c>
      <c r="D106" s="61"/>
      <c r="E106" s="88">
        <f>VLOOKUP(B106,Preenchimento!$A$16:$D$114,3,0)</f>
        <v>0</v>
      </c>
      <c r="F106" s="27" t="e">
        <f t="shared" si="6"/>
        <v>#DIV/0!</v>
      </c>
    </row>
    <row r="107" spans="2:12" ht="14.25">
      <c r="B107" s="92" t="s">
        <v>90</v>
      </c>
      <c r="C107" s="60" t="s">
        <v>16</v>
      </c>
      <c r="D107" s="61"/>
      <c r="E107" s="88">
        <f>VLOOKUP(B107,Preenchimento!$A$16:$D$114,3,0)</f>
        <v>0</v>
      </c>
      <c r="F107" s="27" t="e">
        <f t="shared" si="6"/>
        <v>#DIV/0!</v>
      </c>
    </row>
    <row r="108" spans="2:12" ht="14.25">
      <c r="B108" s="92" t="s">
        <v>91</v>
      </c>
      <c r="C108" s="60" t="s">
        <v>17</v>
      </c>
      <c r="D108" s="61"/>
      <c r="E108" s="88">
        <f>VLOOKUP(B108,Preenchimento!$A$16:$D$114,3,0)</f>
        <v>0</v>
      </c>
      <c r="F108" s="27" t="e">
        <f t="shared" si="6"/>
        <v>#DIV/0!</v>
      </c>
    </row>
    <row r="109" spans="2:12" ht="14.25">
      <c r="B109" s="92" t="s">
        <v>92</v>
      </c>
      <c r="C109" s="60" t="s">
        <v>18</v>
      </c>
      <c r="D109" s="61"/>
      <c r="E109" s="88">
        <f>VLOOKUP(B109,Preenchimento!$A$16:$D$114,3,0)</f>
        <v>0</v>
      </c>
      <c r="F109" s="27" t="e">
        <f t="shared" si="6"/>
        <v>#DIV/0!</v>
      </c>
    </row>
    <row r="110" spans="2:12" ht="14.25">
      <c r="B110" s="92" t="s">
        <v>93</v>
      </c>
      <c r="C110" s="60" t="s">
        <v>19</v>
      </c>
      <c r="D110" s="61"/>
      <c r="E110" s="88">
        <f>VLOOKUP(B110,Preenchimento!$A$16:$D$114,3,0)</f>
        <v>0</v>
      </c>
      <c r="F110" s="27" t="e">
        <f t="shared" si="6"/>
        <v>#DIV/0!</v>
      </c>
    </row>
  </sheetData>
  <sheetProtection algorithmName="SHA-512" hashValue="iAtfQxlKTckCVcIOmJBzBEqBfw7KV701iGujqIPrgM5TVTL63rsBKRq12nR/OeWvs98UEQfSUf2hbWm5iZiU/w==" saltValue="d7wboOhWGAO7ubRuiujnnw==" spinCount="100000" sheet="1" objects="1" scenarios="1"/>
  <mergeCells count="1">
    <mergeCell ref="B1:F1"/>
  </mergeCells>
  <printOptions horizontalCentered="1"/>
  <pageMargins left="0.31496062992125984" right="0.27559055118110237" top="0.39370078740157483" bottom="0.39370078740157483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F86"/>
  <sheetViews>
    <sheetView zoomScaleNormal="100" workbookViewId="0"/>
  </sheetViews>
  <sheetFormatPr defaultRowHeight="15"/>
  <cols>
    <col min="1" max="1" width="29.28515625" bestFit="1" customWidth="1"/>
    <col min="2" max="2" width="27.140625" bestFit="1" customWidth="1"/>
    <col min="3" max="3" width="5" bestFit="1" customWidth="1"/>
    <col min="5" max="5" width="20" customWidth="1"/>
    <col min="6" max="6" width="15.85546875" bestFit="1" customWidth="1"/>
  </cols>
  <sheetData>
    <row r="1" spans="1:6">
      <c r="A1" t="str">
        <f>TEXT(Preenchimento!$D$4,"000000")</f>
        <v>000000</v>
      </c>
      <c r="B1" s="2">
        <f>Preenchimento!$D$8</f>
        <v>0</v>
      </c>
      <c r="C1" s="2">
        <f>Preenchimento!$D$9</f>
        <v>0</v>
      </c>
      <c r="D1" t="s">
        <v>5</v>
      </c>
      <c r="E1" s="3">
        <f>VLOOKUP(D1,Preenchimento!$A$15:$C$113,3,0)</f>
        <v>0</v>
      </c>
      <c r="F1" s="1">
        <f ca="1">NOW()</f>
        <v>45096.656887152778</v>
      </c>
    </row>
    <row r="2" spans="1:6">
      <c r="A2" t="str">
        <f>TEXT(Preenchimento!$D$4,"000000")</f>
        <v>000000</v>
      </c>
      <c r="B2" s="2">
        <f>Preenchimento!$D$8</f>
        <v>0</v>
      </c>
      <c r="C2" s="2">
        <f>Preenchimento!$D$9</f>
        <v>0</v>
      </c>
      <c r="D2" t="s">
        <v>6</v>
      </c>
      <c r="E2" s="3">
        <f>VLOOKUP(D2,Preenchimento!$A$15:$C$113,3,0)</f>
        <v>0</v>
      </c>
      <c r="F2" s="1">
        <f t="shared" ref="F2:F66" ca="1" si="0">NOW()</f>
        <v>45096.656887152778</v>
      </c>
    </row>
    <row r="3" spans="1:6">
      <c r="A3" t="str">
        <f>TEXT(Preenchimento!$D$4,"000000")</f>
        <v>000000</v>
      </c>
      <c r="B3" s="2">
        <f>Preenchimento!$D$8</f>
        <v>0</v>
      </c>
      <c r="C3" s="2">
        <f>Preenchimento!$D$9</f>
        <v>0</v>
      </c>
      <c r="D3" t="s">
        <v>8</v>
      </c>
      <c r="E3" s="3">
        <f>VLOOKUP(D3,Preenchimento!$A$15:$C$113,3,0)</f>
        <v>0</v>
      </c>
      <c r="F3" s="1">
        <f t="shared" ca="1" si="0"/>
        <v>45096.656887152778</v>
      </c>
    </row>
    <row r="4" spans="1:6">
      <c r="A4" t="str">
        <f>TEXT(Preenchimento!$D$4,"000000")</f>
        <v>000000</v>
      </c>
      <c r="B4" s="2">
        <f>Preenchimento!$D$8</f>
        <v>0</v>
      </c>
      <c r="C4" s="2">
        <f>Preenchimento!$D$9</f>
        <v>0</v>
      </c>
      <c r="D4" t="s">
        <v>10</v>
      </c>
      <c r="E4" s="3">
        <f>VLOOKUP(D4,Preenchimento!$A$15:$C$113,3,0)</f>
        <v>0</v>
      </c>
      <c r="F4" s="1">
        <f t="shared" ca="1" si="0"/>
        <v>45096.656887152778</v>
      </c>
    </row>
    <row r="5" spans="1:6">
      <c r="A5" t="str">
        <f>TEXT(Preenchimento!$D$4,"000000")</f>
        <v>000000</v>
      </c>
      <c r="B5" s="2">
        <f>Preenchimento!$D$8</f>
        <v>0</v>
      </c>
      <c r="C5" s="2">
        <f>Preenchimento!$D$9</f>
        <v>0</v>
      </c>
      <c r="D5" t="s">
        <v>9</v>
      </c>
      <c r="E5" s="3">
        <f>VLOOKUP(D5,Preenchimento!$A$15:$C$113,3,0)</f>
        <v>0</v>
      </c>
      <c r="F5" s="1">
        <f t="shared" ca="1" si="0"/>
        <v>45096.656887152778</v>
      </c>
    </row>
    <row r="6" spans="1:6">
      <c r="A6" t="str">
        <f>TEXT(Preenchimento!$D$4,"000000")</f>
        <v>000000</v>
      </c>
      <c r="B6" s="2">
        <f>Preenchimento!$D$8</f>
        <v>0</v>
      </c>
      <c r="C6" s="2">
        <f>Preenchimento!$D$9</f>
        <v>0</v>
      </c>
      <c r="D6" t="s">
        <v>44</v>
      </c>
      <c r="E6" s="3">
        <f>VLOOKUP(D6,Preenchimento!$A$15:$C$113,3,0)</f>
        <v>0</v>
      </c>
      <c r="F6" s="1">
        <f t="shared" ca="1" si="0"/>
        <v>45096.656887152778</v>
      </c>
    </row>
    <row r="7" spans="1:6">
      <c r="A7" t="str">
        <f>TEXT(Preenchimento!$D$4,"000000")</f>
        <v>000000</v>
      </c>
      <c r="B7" s="2">
        <f>Preenchimento!$D$8</f>
        <v>0</v>
      </c>
      <c r="C7" s="2">
        <f>Preenchimento!$D$9</f>
        <v>0</v>
      </c>
      <c r="D7" t="s">
        <v>64</v>
      </c>
      <c r="E7" s="3">
        <f>VLOOKUP(D7,Preenchimento!$A$15:$C$113,3,0)</f>
        <v>0</v>
      </c>
      <c r="F7" s="1">
        <f t="shared" ca="1" si="0"/>
        <v>45096.656887152778</v>
      </c>
    </row>
    <row r="8" spans="1:6">
      <c r="A8" t="str">
        <f>TEXT(Preenchimento!$D$4,"000000")</f>
        <v>000000</v>
      </c>
      <c r="B8" s="2">
        <f>Preenchimento!$D$8</f>
        <v>0</v>
      </c>
      <c r="C8" s="2">
        <f>Preenchimento!$D$9</f>
        <v>0</v>
      </c>
      <c r="D8" t="s">
        <v>65</v>
      </c>
      <c r="E8" s="3">
        <f>VLOOKUP(D8,Preenchimento!$A$15:$C$113,3,0)</f>
        <v>0</v>
      </c>
      <c r="F8" s="1">
        <f t="shared" ca="1" si="0"/>
        <v>45096.656887152778</v>
      </c>
    </row>
    <row r="9" spans="1:6">
      <c r="A9" t="str">
        <f>TEXT(Preenchimento!$D$4,"000000")</f>
        <v>000000</v>
      </c>
      <c r="B9" s="2">
        <f>Preenchimento!$D$8</f>
        <v>0</v>
      </c>
      <c r="C9" s="2">
        <f>Preenchimento!$D$9</f>
        <v>0</v>
      </c>
      <c r="D9" t="s">
        <v>66</v>
      </c>
      <c r="E9" s="3">
        <f>VLOOKUP(D9,Preenchimento!$A$15:$C$113,3,0)</f>
        <v>0</v>
      </c>
      <c r="F9" s="1">
        <f t="shared" ca="1" si="0"/>
        <v>45096.656887152778</v>
      </c>
    </row>
    <row r="10" spans="1:6">
      <c r="A10" t="str">
        <f>TEXT(Preenchimento!$D$4,"000000")</f>
        <v>000000</v>
      </c>
      <c r="B10" s="2">
        <f>Preenchimento!$D$8</f>
        <v>0</v>
      </c>
      <c r="C10" s="2">
        <f>Preenchimento!$D$9</f>
        <v>0</v>
      </c>
      <c r="D10" t="s">
        <v>45</v>
      </c>
      <c r="E10" s="3">
        <f>VLOOKUP(D10,Preenchimento!$A$15:$C$113,3,0)</f>
        <v>0</v>
      </c>
      <c r="F10" s="1">
        <f t="shared" ca="1" si="0"/>
        <v>45096.656887152778</v>
      </c>
    </row>
    <row r="11" spans="1:6">
      <c r="A11" t="str">
        <f>TEXT(Preenchimento!$D$4,"000000")</f>
        <v>000000</v>
      </c>
      <c r="B11" s="2">
        <f>Preenchimento!$D$8</f>
        <v>0</v>
      </c>
      <c r="C11" s="2">
        <f>Preenchimento!$D$9</f>
        <v>0</v>
      </c>
      <c r="D11" t="s">
        <v>67</v>
      </c>
      <c r="E11" s="3">
        <f>VLOOKUP(D11,Preenchimento!$A$15:$C$113,3,0)</f>
        <v>0</v>
      </c>
      <c r="F11" s="1">
        <f t="shared" ca="1" si="0"/>
        <v>45096.656887152778</v>
      </c>
    </row>
    <row r="12" spans="1:6">
      <c r="A12" t="str">
        <f>TEXT(Preenchimento!$D$4,"000000")</f>
        <v>000000</v>
      </c>
      <c r="B12" s="2">
        <f>Preenchimento!$D$8</f>
        <v>0</v>
      </c>
      <c r="C12" s="2">
        <f>Preenchimento!$D$9</f>
        <v>0</v>
      </c>
      <c r="D12" t="s">
        <v>68</v>
      </c>
      <c r="E12" s="3">
        <f>VLOOKUP(D12,Preenchimento!$A$15:$C$113,3,0)</f>
        <v>0</v>
      </c>
      <c r="F12" s="1">
        <f t="shared" ca="1" si="0"/>
        <v>45096.656887152778</v>
      </c>
    </row>
    <row r="13" spans="1:6">
      <c r="A13" t="str">
        <f>TEXT(Preenchimento!$D$4,"000000")</f>
        <v>000000</v>
      </c>
      <c r="B13" s="2">
        <f>Preenchimento!$D$8</f>
        <v>0</v>
      </c>
      <c r="C13" s="2">
        <f>Preenchimento!$D$9</f>
        <v>0</v>
      </c>
      <c r="D13" t="s">
        <v>69</v>
      </c>
      <c r="E13" s="3">
        <f>VLOOKUP(D13,Preenchimento!$A$15:$C$113,3,0)</f>
        <v>0</v>
      </c>
      <c r="F13" s="1">
        <f t="shared" ca="1" si="0"/>
        <v>45096.656887152778</v>
      </c>
    </row>
    <row r="14" spans="1:6">
      <c r="A14" t="str">
        <f>TEXT(Preenchimento!$D$4,"000000")</f>
        <v>000000</v>
      </c>
      <c r="B14" s="2">
        <f>Preenchimento!$D$8</f>
        <v>0</v>
      </c>
      <c r="C14" s="2">
        <f>Preenchimento!$D$9</f>
        <v>0</v>
      </c>
      <c r="D14" t="s">
        <v>70</v>
      </c>
      <c r="E14" s="3">
        <f>VLOOKUP(D14,Preenchimento!$A$15:$C$113,3,0)</f>
        <v>0</v>
      </c>
      <c r="F14" s="1">
        <f t="shared" ca="1" si="0"/>
        <v>45096.656887152778</v>
      </c>
    </row>
    <row r="15" spans="1:6">
      <c r="A15" t="str">
        <f>TEXT(Preenchimento!$D$4,"000000")</f>
        <v>000000</v>
      </c>
      <c r="B15" s="2">
        <f>Preenchimento!$D$8</f>
        <v>0</v>
      </c>
      <c r="C15" s="2">
        <f>Preenchimento!$D$9</f>
        <v>0</v>
      </c>
      <c r="D15" t="s">
        <v>112</v>
      </c>
      <c r="E15" s="3">
        <f>VLOOKUP(D15,Preenchimento!$A$15:$C$113,3,0)</f>
        <v>0</v>
      </c>
      <c r="F15" s="1">
        <f t="shared" ca="1" si="0"/>
        <v>45096.656887152778</v>
      </c>
    </row>
    <row r="16" spans="1:6">
      <c r="A16" t="str">
        <f>TEXT(Preenchimento!$D$4,"000000")</f>
        <v>000000</v>
      </c>
      <c r="B16" s="2">
        <f>Preenchimento!$D$8</f>
        <v>0</v>
      </c>
      <c r="C16" s="2">
        <f>Preenchimento!$D$9</f>
        <v>0</v>
      </c>
      <c r="D16" t="s">
        <v>71</v>
      </c>
      <c r="E16" s="3">
        <f>VLOOKUP(D16,Preenchimento!$A$15:$C$113,3,0)</f>
        <v>0</v>
      </c>
      <c r="F16" s="1">
        <f t="shared" ca="1" si="0"/>
        <v>45096.656887152778</v>
      </c>
    </row>
    <row r="17" spans="1:6">
      <c r="A17" t="str">
        <f>TEXT(Preenchimento!$D$4,"000000")</f>
        <v>000000</v>
      </c>
      <c r="B17" s="2">
        <f>Preenchimento!$D$8</f>
        <v>0</v>
      </c>
      <c r="C17" s="2">
        <f>Preenchimento!$D$9</f>
        <v>0</v>
      </c>
      <c r="D17" t="s">
        <v>72</v>
      </c>
      <c r="E17" s="3">
        <f>VLOOKUP(D17,Preenchimento!$A$15:$C$113,3,0)</f>
        <v>0</v>
      </c>
      <c r="F17" s="1">
        <f t="shared" ca="1" si="0"/>
        <v>45096.656887152778</v>
      </c>
    </row>
    <row r="18" spans="1:6">
      <c r="A18" t="str">
        <f>TEXT(Preenchimento!$D$4,"000000")</f>
        <v>000000</v>
      </c>
      <c r="B18" s="2">
        <f>Preenchimento!$D$8</f>
        <v>0</v>
      </c>
      <c r="C18" s="2">
        <f>Preenchimento!$D$9</f>
        <v>0</v>
      </c>
      <c r="D18" t="s">
        <v>105</v>
      </c>
      <c r="E18" s="3">
        <f>VLOOKUP(D18,Preenchimento!$A$15:$C$113,3,0)</f>
        <v>0</v>
      </c>
      <c r="F18" s="1">
        <f t="shared" ca="1" si="0"/>
        <v>45096.656887152778</v>
      </c>
    </row>
    <row r="19" spans="1:6">
      <c r="A19" t="str">
        <f>TEXT(Preenchimento!$D$4,"000000")</f>
        <v>000000</v>
      </c>
      <c r="B19" s="2">
        <f>Preenchimento!$D$8</f>
        <v>0</v>
      </c>
      <c r="C19" s="2">
        <f>Preenchimento!$D$9</f>
        <v>0</v>
      </c>
      <c r="D19" t="s">
        <v>106</v>
      </c>
      <c r="E19" s="3">
        <f>VLOOKUP(D19,Preenchimento!$A$15:$C$113,3,0)</f>
        <v>0</v>
      </c>
      <c r="F19" s="1">
        <f t="shared" ca="1" si="0"/>
        <v>45096.656887152778</v>
      </c>
    </row>
    <row r="20" spans="1:6">
      <c r="A20" t="str">
        <f>TEXT(Preenchimento!$D$4,"000000")</f>
        <v>000000</v>
      </c>
      <c r="B20" s="2">
        <f>Preenchimento!$D$8</f>
        <v>0</v>
      </c>
      <c r="C20" s="2">
        <f>Preenchimento!$D$9</f>
        <v>0</v>
      </c>
      <c r="D20" t="s">
        <v>73</v>
      </c>
      <c r="E20" s="3">
        <f>VLOOKUP(D20,Preenchimento!$A$15:$C$113,3,0)</f>
        <v>0</v>
      </c>
      <c r="F20" s="1">
        <f t="shared" ca="1" si="0"/>
        <v>45096.656887152778</v>
      </c>
    </row>
    <row r="21" spans="1:6">
      <c r="A21" t="str">
        <f>TEXT(Preenchimento!$D$4,"000000")</f>
        <v>000000</v>
      </c>
      <c r="B21" s="2">
        <f>Preenchimento!$D$8</f>
        <v>0</v>
      </c>
      <c r="C21" s="2">
        <f>Preenchimento!$D$9</f>
        <v>0</v>
      </c>
      <c r="D21" t="s">
        <v>74</v>
      </c>
      <c r="E21" s="3">
        <f>VLOOKUP(D21,Preenchimento!$A$15:$C$113,3,0)</f>
        <v>0</v>
      </c>
      <c r="F21" s="1">
        <f t="shared" ca="1" si="0"/>
        <v>45096.656887152778</v>
      </c>
    </row>
    <row r="22" spans="1:6">
      <c r="A22" t="str">
        <f>TEXT(Preenchimento!$D$4,"000000")</f>
        <v>000000</v>
      </c>
      <c r="B22" s="2">
        <f>Preenchimento!$D$8</f>
        <v>0</v>
      </c>
      <c r="C22" s="2">
        <f>Preenchimento!$D$9</f>
        <v>0</v>
      </c>
      <c r="D22" t="s">
        <v>75</v>
      </c>
      <c r="E22" s="3">
        <f>VLOOKUP(D22,Preenchimento!$A$15:$C$113,3,0)</f>
        <v>0</v>
      </c>
      <c r="F22" s="1">
        <f t="shared" ca="1" si="0"/>
        <v>45096.656887152778</v>
      </c>
    </row>
    <row r="23" spans="1:6">
      <c r="A23" t="str">
        <f>TEXT(Preenchimento!$D$4,"000000")</f>
        <v>000000</v>
      </c>
      <c r="B23" s="2">
        <f>Preenchimento!$D$8</f>
        <v>0</v>
      </c>
      <c r="C23" s="2">
        <f>Preenchimento!$D$9</f>
        <v>0</v>
      </c>
      <c r="D23" t="s">
        <v>76</v>
      </c>
      <c r="E23" s="3">
        <f>VLOOKUP(D23,Preenchimento!$A$15:$C$113,3,0)</f>
        <v>0</v>
      </c>
      <c r="F23" s="1">
        <f t="shared" ca="1" si="0"/>
        <v>45096.656887152778</v>
      </c>
    </row>
    <row r="24" spans="1:6">
      <c r="A24" t="str">
        <f>TEXT(Preenchimento!$D$4,"000000")</f>
        <v>000000</v>
      </c>
      <c r="B24" s="2">
        <f>Preenchimento!$D$8</f>
        <v>0</v>
      </c>
      <c r="C24" s="2">
        <f>Preenchimento!$D$9</f>
        <v>0</v>
      </c>
      <c r="D24" t="s">
        <v>77</v>
      </c>
      <c r="E24" s="3">
        <f>VLOOKUP(D24,Preenchimento!$A$15:$C$113,3,0)</f>
        <v>0</v>
      </c>
      <c r="F24" s="1">
        <f t="shared" ca="1" si="0"/>
        <v>45096.656887152778</v>
      </c>
    </row>
    <row r="25" spans="1:6">
      <c r="A25" t="str">
        <f>TEXT(Preenchimento!$D$4,"000000")</f>
        <v>000000</v>
      </c>
      <c r="B25" s="2">
        <f>Preenchimento!$D$8</f>
        <v>0</v>
      </c>
      <c r="C25" s="2">
        <f>Preenchimento!$D$9</f>
        <v>0</v>
      </c>
      <c r="D25" t="s">
        <v>78</v>
      </c>
      <c r="E25" s="3">
        <f>VLOOKUP(D25,Preenchimento!$A$15:$C$113,3,0)</f>
        <v>0</v>
      </c>
      <c r="F25" s="1">
        <f t="shared" ca="1" si="0"/>
        <v>45096.656887152778</v>
      </c>
    </row>
    <row r="26" spans="1:6">
      <c r="A26" t="str">
        <f>TEXT(Preenchimento!$D$4,"000000")</f>
        <v>000000</v>
      </c>
      <c r="B26" s="2">
        <f>Preenchimento!$D$8</f>
        <v>0</v>
      </c>
      <c r="C26" s="2">
        <f>Preenchimento!$D$9</f>
        <v>0</v>
      </c>
      <c r="D26" t="s">
        <v>79</v>
      </c>
      <c r="E26" s="3">
        <f>VLOOKUP(D26,Preenchimento!$A$15:$C$113,3,0)</f>
        <v>0</v>
      </c>
      <c r="F26" s="1">
        <f t="shared" ca="1" si="0"/>
        <v>45096.656887152778</v>
      </c>
    </row>
    <row r="27" spans="1:6">
      <c r="A27" t="str">
        <f>TEXT(Preenchimento!$D$4,"000000")</f>
        <v>000000</v>
      </c>
      <c r="B27" s="2">
        <f>Preenchimento!$D$8</f>
        <v>0</v>
      </c>
      <c r="C27" s="2">
        <f>Preenchimento!$D$9</f>
        <v>0</v>
      </c>
      <c r="D27" t="s">
        <v>80</v>
      </c>
      <c r="E27" s="3">
        <f>VLOOKUP(D27,Preenchimento!$A$15:$C$113,3,0)</f>
        <v>0</v>
      </c>
      <c r="F27" s="1">
        <f t="shared" ca="1" si="0"/>
        <v>45096.656887152778</v>
      </c>
    </row>
    <row r="28" spans="1:6">
      <c r="A28" t="str">
        <f>TEXT(Preenchimento!$D$4,"000000")</f>
        <v>000000</v>
      </c>
      <c r="B28" s="2">
        <f>Preenchimento!$D$8</f>
        <v>0</v>
      </c>
      <c r="C28" s="2">
        <f>Preenchimento!$D$9</f>
        <v>0</v>
      </c>
      <c r="D28" t="s">
        <v>113</v>
      </c>
      <c r="E28" s="3">
        <f>VLOOKUP(D28,Preenchimento!$A$15:$C$113,3,0)</f>
        <v>0</v>
      </c>
      <c r="F28" s="1">
        <f t="shared" ca="1" si="0"/>
        <v>45096.656887152778</v>
      </c>
    </row>
    <row r="29" spans="1:6">
      <c r="A29" t="str">
        <f>TEXT(Preenchimento!$D$4,"000000")</f>
        <v>000000</v>
      </c>
      <c r="B29" s="2">
        <f>Preenchimento!$D$8</f>
        <v>0</v>
      </c>
      <c r="C29" s="2">
        <f>Preenchimento!$D$9</f>
        <v>0</v>
      </c>
      <c r="D29" t="s">
        <v>114</v>
      </c>
      <c r="E29" s="3">
        <f>VLOOKUP(D29,Preenchimento!$A$15:$C$113,3,0)</f>
        <v>0</v>
      </c>
      <c r="F29" s="1">
        <f t="shared" ca="1" si="0"/>
        <v>45096.656887152778</v>
      </c>
    </row>
    <row r="30" spans="1:6">
      <c r="A30" t="str">
        <f>TEXT(Preenchimento!$D$4,"000000")</f>
        <v>000000</v>
      </c>
      <c r="B30" s="2">
        <f>Preenchimento!$D$8</f>
        <v>0</v>
      </c>
      <c r="C30" s="2">
        <f>Preenchimento!$D$9</f>
        <v>0</v>
      </c>
      <c r="D30" t="s">
        <v>145</v>
      </c>
      <c r="E30" s="3">
        <f>VLOOKUP(D30,Preenchimento!$A$15:$C$113,3,0)</f>
        <v>0</v>
      </c>
      <c r="F30" s="1">
        <f t="shared" ca="1" si="0"/>
        <v>45096.656887152778</v>
      </c>
    </row>
    <row r="31" spans="1:6">
      <c r="A31" t="str">
        <f>TEXT(Preenchimento!$D$4,"000000")</f>
        <v>000000</v>
      </c>
      <c r="B31" s="2">
        <f>Preenchimento!$D$8</f>
        <v>0</v>
      </c>
      <c r="C31" s="2">
        <f>Preenchimento!$D$9</f>
        <v>0</v>
      </c>
      <c r="D31" t="s">
        <v>81</v>
      </c>
      <c r="E31" s="3">
        <f>VLOOKUP(D31,Preenchimento!$A$15:$C$113,3,0)</f>
        <v>0</v>
      </c>
      <c r="F31" s="1">
        <f t="shared" ca="1" si="0"/>
        <v>45096.656887152778</v>
      </c>
    </row>
    <row r="32" spans="1:6">
      <c r="A32" t="str">
        <f>TEXT(Preenchimento!$D$4,"000000")</f>
        <v>000000</v>
      </c>
      <c r="B32" s="2">
        <f>Preenchimento!$D$8</f>
        <v>0</v>
      </c>
      <c r="C32" s="2">
        <f>Preenchimento!$D$9</f>
        <v>0</v>
      </c>
      <c r="D32" t="s">
        <v>46</v>
      </c>
      <c r="E32" s="3">
        <f>VLOOKUP(D32,Preenchimento!$A$15:$C$113,3,0)</f>
        <v>0</v>
      </c>
      <c r="F32" s="1">
        <f t="shared" ca="1" si="0"/>
        <v>45096.656887152778</v>
      </c>
    </row>
    <row r="33" spans="1:6">
      <c r="A33" t="str">
        <f>TEXT(Preenchimento!$D$4,"000000")</f>
        <v>000000</v>
      </c>
      <c r="B33" s="2">
        <f>Preenchimento!$D$8</f>
        <v>0</v>
      </c>
      <c r="C33" s="2">
        <f>Preenchimento!$D$9</f>
        <v>0</v>
      </c>
      <c r="D33" t="s">
        <v>47</v>
      </c>
      <c r="E33" s="3">
        <f>VLOOKUP(D33,Preenchimento!$A$15:$C$113,3,0)</f>
        <v>0</v>
      </c>
      <c r="F33" s="1">
        <f t="shared" ca="1" si="0"/>
        <v>45096.656887152778</v>
      </c>
    </row>
    <row r="34" spans="1:6">
      <c r="A34" t="str">
        <f>TEXT(Preenchimento!$D$4,"000000")</f>
        <v>000000</v>
      </c>
      <c r="B34" s="2">
        <f>Preenchimento!$D$8</f>
        <v>0</v>
      </c>
      <c r="C34" s="2">
        <f>Preenchimento!$D$9</f>
        <v>0</v>
      </c>
      <c r="D34" t="s">
        <v>103</v>
      </c>
      <c r="E34" s="3">
        <f>VLOOKUP(D34,Preenchimento!$A$15:$C$113,3,0)</f>
        <v>0</v>
      </c>
      <c r="F34" s="1">
        <f t="shared" ca="1" si="0"/>
        <v>45096.656887152778</v>
      </c>
    </row>
    <row r="35" spans="1:6">
      <c r="A35" t="str">
        <f>TEXT(Preenchimento!$D$4,"000000")</f>
        <v>000000</v>
      </c>
      <c r="B35" s="2">
        <f>Preenchimento!$D$8</f>
        <v>0</v>
      </c>
      <c r="C35" s="2">
        <f>Preenchimento!$D$9</f>
        <v>0</v>
      </c>
      <c r="D35" t="s">
        <v>104</v>
      </c>
      <c r="E35" s="3">
        <f>VLOOKUP(D35,Preenchimento!$A$15:$C$113,3,0)</f>
        <v>0</v>
      </c>
      <c r="F35" s="1">
        <f t="shared" ca="1" si="0"/>
        <v>45096.656887152778</v>
      </c>
    </row>
    <row r="36" spans="1:6">
      <c r="A36" t="str">
        <f>TEXT(Preenchimento!$D$4,"000000")</f>
        <v>000000</v>
      </c>
      <c r="B36" s="2">
        <f>Preenchimento!$D$8</f>
        <v>0</v>
      </c>
      <c r="C36" s="2">
        <f>Preenchimento!$D$9</f>
        <v>0</v>
      </c>
      <c r="D36" t="s">
        <v>20</v>
      </c>
      <c r="E36" s="3">
        <f>VLOOKUP(D36,Preenchimento!$A$15:$C$113,3,0)</f>
        <v>0</v>
      </c>
      <c r="F36" s="1">
        <f t="shared" ca="1" si="0"/>
        <v>45096.656887152778</v>
      </c>
    </row>
    <row r="37" spans="1:6">
      <c r="A37" t="str">
        <f>TEXT(Preenchimento!$D$4,"000000")</f>
        <v>000000</v>
      </c>
      <c r="B37" s="2">
        <f>Preenchimento!$D$8</f>
        <v>0</v>
      </c>
      <c r="C37" s="2">
        <f>Preenchimento!$D$9</f>
        <v>0</v>
      </c>
      <c r="D37" t="s">
        <v>102</v>
      </c>
      <c r="E37" s="3">
        <f>VLOOKUP(D37,Preenchimento!$A$15:$C$113,3,0)</f>
        <v>0</v>
      </c>
      <c r="F37" s="1">
        <f t="shared" ca="1" si="0"/>
        <v>45096.656887152778</v>
      </c>
    </row>
    <row r="38" spans="1:6">
      <c r="A38" t="str">
        <f>TEXT(Preenchimento!$D$4,"000000")</f>
        <v>000000</v>
      </c>
      <c r="B38" s="2">
        <f>Preenchimento!$D$8</f>
        <v>0</v>
      </c>
      <c r="C38" s="2">
        <f>Preenchimento!$D$9</f>
        <v>0</v>
      </c>
      <c r="D38" t="s">
        <v>21</v>
      </c>
      <c r="E38" s="3">
        <f>VLOOKUP(D38,Preenchimento!$A$15:$C$113,3,0)</f>
        <v>0</v>
      </c>
      <c r="F38" s="1">
        <f t="shared" ca="1" si="0"/>
        <v>45096.656887152778</v>
      </c>
    </row>
    <row r="39" spans="1:6">
      <c r="A39" t="str">
        <f>TEXT(Preenchimento!$D$4,"000000")</f>
        <v>000000</v>
      </c>
      <c r="B39" s="2">
        <f>Preenchimento!$D$8</f>
        <v>0</v>
      </c>
      <c r="C39" s="2">
        <f>Preenchimento!$D$9</f>
        <v>0</v>
      </c>
      <c r="D39" t="s">
        <v>49</v>
      </c>
      <c r="E39" s="3">
        <f>VLOOKUP(D39,Preenchimento!$A$15:$C$113,3,0)</f>
        <v>0</v>
      </c>
      <c r="F39" s="1">
        <f t="shared" ca="1" si="0"/>
        <v>45096.656887152778</v>
      </c>
    </row>
    <row r="40" spans="1:6">
      <c r="A40" t="str">
        <f>TEXT(Preenchimento!$D$4,"000000")</f>
        <v>000000</v>
      </c>
      <c r="B40" s="2">
        <f>Preenchimento!$D$8</f>
        <v>0</v>
      </c>
      <c r="C40" s="2">
        <f>Preenchimento!$D$9</f>
        <v>0</v>
      </c>
      <c r="D40" t="s">
        <v>50</v>
      </c>
      <c r="E40" s="3">
        <f>VLOOKUP(D40,Preenchimento!$A$15:$C$113,3,0)</f>
        <v>0</v>
      </c>
      <c r="F40" s="1">
        <f t="shared" ca="1" si="0"/>
        <v>45096.656887152778</v>
      </c>
    </row>
    <row r="41" spans="1:6">
      <c r="A41" t="str">
        <f>TEXT(Preenchimento!$D$4,"000000")</f>
        <v>000000</v>
      </c>
      <c r="B41" s="2">
        <f>Preenchimento!$D$8</f>
        <v>0</v>
      </c>
      <c r="C41" s="2">
        <f>Preenchimento!$D$9</f>
        <v>0</v>
      </c>
      <c r="D41" t="s">
        <v>51</v>
      </c>
      <c r="E41" s="3">
        <f>VLOOKUP(D41,Preenchimento!$A$15:$C$113,3,0)</f>
        <v>0</v>
      </c>
      <c r="F41" s="1">
        <f t="shared" ca="1" si="0"/>
        <v>45096.656887152778</v>
      </c>
    </row>
    <row r="42" spans="1:6">
      <c r="A42" t="str">
        <f>TEXT(Preenchimento!$D$4,"000000")</f>
        <v>000000</v>
      </c>
      <c r="B42" s="2">
        <f>Preenchimento!$D$8</f>
        <v>0</v>
      </c>
      <c r="C42" s="2">
        <f>Preenchimento!$D$9</f>
        <v>0</v>
      </c>
      <c r="D42" t="s">
        <v>52</v>
      </c>
      <c r="E42" s="3">
        <f>VLOOKUP(D42,Preenchimento!$A$15:$C$113,3,0)</f>
        <v>0</v>
      </c>
      <c r="F42" s="1">
        <f t="shared" ca="1" si="0"/>
        <v>45096.656887152778</v>
      </c>
    </row>
    <row r="43" spans="1:6">
      <c r="A43" t="str">
        <f>TEXT(Preenchimento!$D$4,"000000")</f>
        <v>000000</v>
      </c>
      <c r="B43" s="2">
        <f>Preenchimento!$D$8</f>
        <v>0</v>
      </c>
      <c r="C43" s="2">
        <f>Preenchimento!$D$9</f>
        <v>0</v>
      </c>
      <c r="D43" t="s">
        <v>41</v>
      </c>
      <c r="E43" s="3">
        <f>VLOOKUP(D43,Preenchimento!$A$15:$C$113,3,0)</f>
        <v>0</v>
      </c>
      <c r="F43" s="1">
        <f t="shared" ca="1" si="0"/>
        <v>45096.656887152778</v>
      </c>
    </row>
    <row r="44" spans="1:6">
      <c r="A44" t="str">
        <f>TEXT(Preenchimento!$D$4,"000000")</f>
        <v>000000</v>
      </c>
      <c r="B44" s="2">
        <f>Preenchimento!$D$8</f>
        <v>0</v>
      </c>
      <c r="C44" s="2">
        <f>Preenchimento!$D$9</f>
        <v>0</v>
      </c>
      <c r="D44" t="s">
        <v>53</v>
      </c>
      <c r="E44" s="3">
        <f>VLOOKUP(D44,Preenchimento!$A$15:$C$113,3,0)</f>
        <v>0</v>
      </c>
      <c r="F44" s="1">
        <f t="shared" ca="1" si="0"/>
        <v>45096.656887152778</v>
      </c>
    </row>
    <row r="45" spans="1:6">
      <c r="A45" t="str">
        <f>TEXT(Preenchimento!$D$4,"000000")</f>
        <v>000000</v>
      </c>
      <c r="B45" s="2">
        <f>Preenchimento!$D$8</f>
        <v>0</v>
      </c>
      <c r="C45" s="2">
        <f>Preenchimento!$D$9</f>
        <v>0</v>
      </c>
      <c r="D45" t="s">
        <v>54</v>
      </c>
      <c r="E45" s="3">
        <f>VLOOKUP(D45,Preenchimento!$A$15:$C$113,3,0)</f>
        <v>0</v>
      </c>
      <c r="F45" s="1">
        <f t="shared" ca="1" si="0"/>
        <v>45096.656887152778</v>
      </c>
    </row>
    <row r="46" spans="1:6">
      <c r="A46" t="str">
        <f>TEXT(Preenchimento!$D$4,"000000")</f>
        <v>000000</v>
      </c>
      <c r="B46" s="2">
        <f>Preenchimento!$D$8</f>
        <v>0</v>
      </c>
      <c r="C46" s="2">
        <f>Preenchimento!$D$9</f>
        <v>0</v>
      </c>
      <c r="D46" t="s">
        <v>209</v>
      </c>
      <c r="E46" s="3">
        <f>VLOOKUP(D46,Preenchimento!$A$15:$C$113,3,0)</f>
        <v>0</v>
      </c>
      <c r="F46" s="1">
        <f t="shared" ca="1" si="0"/>
        <v>45096.656887152778</v>
      </c>
    </row>
    <row r="47" spans="1:6">
      <c r="A47" t="str">
        <f>TEXT(Preenchimento!$D$4,"000000")</f>
        <v>000000</v>
      </c>
      <c r="B47" s="2">
        <f>Preenchimento!$D$8</f>
        <v>0</v>
      </c>
      <c r="C47" s="2">
        <f>Preenchimento!$D$9</f>
        <v>0</v>
      </c>
      <c r="D47" t="s">
        <v>107</v>
      </c>
      <c r="E47" s="3">
        <f>VLOOKUP(D47,Preenchimento!$A$15:$C$113,3,0)</f>
        <v>0</v>
      </c>
      <c r="F47" s="1">
        <f t="shared" ca="1" si="0"/>
        <v>45096.656887152778</v>
      </c>
    </row>
    <row r="48" spans="1:6">
      <c r="A48" t="str">
        <f>TEXT(Preenchimento!$D$4,"000000")</f>
        <v>000000</v>
      </c>
      <c r="B48" s="2">
        <f>Preenchimento!$D$8</f>
        <v>0</v>
      </c>
      <c r="C48" s="2">
        <f>Preenchimento!$D$9</f>
        <v>0</v>
      </c>
      <c r="D48" t="s">
        <v>109</v>
      </c>
      <c r="E48" s="3">
        <f>VLOOKUP(D48,Preenchimento!$A$15:$C$113,3,0)</f>
        <v>0</v>
      </c>
      <c r="F48" s="1">
        <f t="shared" ca="1" si="0"/>
        <v>45096.656887152778</v>
      </c>
    </row>
    <row r="49" spans="1:6">
      <c r="A49" t="str">
        <f>TEXT(Preenchimento!$D$4,"000000")</f>
        <v>000000</v>
      </c>
      <c r="B49" s="2">
        <f>Preenchimento!$D$8</f>
        <v>0</v>
      </c>
      <c r="C49" s="2">
        <f>Preenchimento!$D$9</f>
        <v>0</v>
      </c>
      <c r="D49" t="s">
        <v>108</v>
      </c>
      <c r="E49" s="3">
        <f>VLOOKUP(D49,Preenchimento!$A$15:$C$113,3,0)</f>
        <v>0</v>
      </c>
      <c r="F49" s="1">
        <f t="shared" ca="1" si="0"/>
        <v>45096.656887152778</v>
      </c>
    </row>
    <row r="50" spans="1:6">
      <c r="A50" t="str">
        <f>TEXT(Preenchimento!$D$4,"000000")</f>
        <v>000000</v>
      </c>
      <c r="B50" s="2">
        <f>Preenchimento!$D$8</f>
        <v>0</v>
      </c>
      <c r="C50" s="2">
        <f>Preenchimento!$D$9</f>
        <v>0</v>
      </c>
      <c r="D50" t="s">
        <v>42</v>
      </c>
      <c r="E50" s="3">
        <f>VLOOKUP(D50,Preenchimento!$A$15:$C$113,3,0)</f>
        <v>0</v>
      </c>
      <c r="F50" s="1">
        <f t="shared" ca="1" si="0"/>
        <v>45096.656887152778</v>
      </c>
    </row>
    <row r="51" spans="1:6">
      <c r="A51" t="str">
        <f>TEXT(Preenchimento!$D$4,"000000")</f>
        <v>000000</v>
      </c>
      <c r="B51" s="2">
        <f>Preenchimento!$D$8</f>
        <v>0</v>
      </c>
      <c r="C51" s="2">
        <f>Preenchimento!$D$9</f>
        <v>0</v>
      </c>
      <c r="D51" t="s">
        <v>110</v>
      </c>
      <c r="E51" s="3">
        <f>VLOOKUP(D51,Preenchimento!$A$15:$C$113,3,0)</f>
        <v>0</v>
      </c>
      <c r="F51" s="1">
        <f t="shared" ca="1" si="0"/>
        <v>45096.656887152778</v>
      </c>
    </row>
    <row r="52" spans="1:6">
      <c r="A52" t="str">
        <f>TEXT(Preenchimento!$D$4,"000000")</f>
        <v>000000</v>
      </c>
      <c r="B52" s="2">
        <f>Preenchimento!$D$8</f>
        <v>0</v>
      </c>
      <c r="C52" s="2">
        <f>Preenchimento!$D$9</f>
        <v>0</v>
      </c>
      <c r="D52" t="s">
        <v>116</v>
      </c>
      <c r="E52" s="3">
        <f>VLOOKUP(D52,Preenchimento!$A$15:$C$113,3,0)</f>
        <v>0</v>
      </c>
      <c r="F52" s="1">
        <f t="shared" ca="1" si="0"/>
        <v>45096.656887152778</v>
      </c>
    </row>
    <row r="53" spans="1:6">
      <c r="A53" t="str">
        <f>TEXT(Preenchimento!$D$4,"000000")</f>
        <v>000000</v>
      </c>
      <c r="B53" s="2">
        <f>Preenchimento!$D$8</f>
        <v>0</v>
      </c>
      <c r="C53" s="2">
        <f>Preenchimento!$D$9</f>
        <v>0</v>
      </c>
      <c r="D53" t="s">
        <v>55</v>
      </c>
      <c r="E53" s="3">
        <f>VLOOKUP(D53,Preenchimento!$A$15:$C$113,3,0)</f>
        <v>0</v>
      </c>
      <c r="F53" s="1">
        <f t="shared" ca="1" si="0"/>
        <v>45096.656887152778</v>
      </c>
    </row>
    <row r="54" spans="1:6">
      <c r="A54" t="str">
        <f>TEXT(Preenchimento!$D$4,"000000")</f>
        <v>000000</v>
      </c>
      <c r="B54" s="2">
        <f>Preenchimento!$D$8</f>
        <v>0</v>
      </c>
      <c r="C54" s="2">
        <f>Preenchimento!$D$9</f>
        <v>0</v>
      </c>
      <c r="D54" t="s">
        <v>11</v>
      </c>
      <c r="E54" s="3">
        <f>VLOOKUP(D54,Preenchimento!$A$15:$C$113,3,0)</f>
        <v>0</v>
      </c>
      <c r="F54" s="1">
        <f t="shared" ca="1" si="0"/>
        <v>45096.656887152778</v>
      </c>
    </row>
    <row r="55" spans="1:6">
      <c r="A55" t="str">
        <f>TEXT(Preenchimento!$D$4,"000000")</f>
        <v>000000</v>
      </c>
      <c r="B55" s="2">
        <f>Preenchimento!$D$8</f>
        <v>0</v>
      </c>
      <c r="C55" s="2">
        <f>Preenchimento!$D$9</f>
        <v>0</v>
      </c>
      <c r="D55" t="s">
        <v>12</v>
      </c>
      <c r="E55" s="3">
        <f>VLOOKUP(D55,Preenchimento!$A$15:$C$113,3,0)</f>
        <v>0</v>
      </c>
      <c r="F55" s="1">
        <f t="shared" ca="1" si="0"/>
        <v>45096.656887152778</v>
      </c>
    </row>
    <row r="56" spans="1:6">
      <c r="A56" t="str">
        <f>TEXT(Preenchimento!$D$4,"000000")</f>
        <v>000000</v>
      </c>
      <c r="B56" s="2">
        <f>Preenchimento!$D$8</f>
        <v>0</v>
      </c>
      <c r="C56" s="2">
        <f>Preenchimento!$D$9</f>
        <v>0</v>
      </c>
      <c r="D56" t="s">
        <v>35</v>
      </c>
      <c r="E56" s="3">
        <f>VLOOKUP(D56,Preenchimento!$A$15:$C$113,3,0)</f>
        <v>0</v>
      </c>
      <c r="F56" s="1">
        <f t="shared" ca="1" si="0"/>
        <v>45096.656887152778</v>
      </c>
    </row>
    <row r="57" spans="1:6">
      <c r="A57" t="str">
        <f>TEXT(Preenchimento!$D$4,"000000")</f>
        <v>000000</v>
      </c>
      <c r="B57" s="2">
        <f>Preenchimento!$D$8</f>
        <v>0</v>
      </c>
      <c r="C57" s="2">
        <f>Preenchimento!$D$9</f>
        <v>0</v>
      </c>
      <c r="D57" t="s">
        <v>36</v>
      </c>
      <c r="E57" s="3">
        <f>VLOOKUP(D57,Preenchimento!$A$15:$C$113,3,0)</f>
        <v>0</v>
      </c>
      <c r="F57" s="1">
        <f t="shared" ca="1" si="0"/>
        <v>45096.656887152778</v>
      </c>
    </row>
    <row r="58" spans="1:6">
      <c r="A58" t="str">
        <f>TEXT(Preenchimento!$D$4,"000000")</f>
        <v>000000</v>
      </c>
      <c r="B58" s="2">
        <f>Preenchimento!$D$8</f>
        <v>0</v>
      </c>
      <c r="C58" s="2">
        <f>Preenchimento!$D$9</f>
        <v>0</v>
      </c>
      <c r="D58" t="s">
        <v>31</v>
      </c>
      <c r="E58" s="3">
        <f>VLOOKUP(D58,Preenchimento!$A$15:$C$113,3,0)</f>
        <v>0</v>
      </c>
      <c r="F58" s="1">
        <f t="shared" ca="1" si="0"/>
        <v>45096.656887152778</v>
      </c>
    </row>
    <row r="59" spans="1:6">
      <c r="A59" t="str">
        <f>TEXT(Preenchimento!$D$4,"000000")</f>
        <v>000000</v>
      </c>
      <c r="B59" s="2">
        <f>Preenchimento!$D$8</f>
        <v>0</v>
      </c>
      <c r="C59" s="2">
        <f>Preenchimento!$D$9</f>
        <v>0</v>
      </c>
      <c r="D59" t="s">
        <v>32</v>
      </c>
      <c r="E59" s="3">
        <f>VLOOKUP(D59,Preenchimento!$A$15:$C$113,3,0)</f>
        <v>0</v>
      </c>
      <c r="F59" s="1">
        <f t="shared" ca="1" si="0"/>
        <v>45096.656887152778</v>
      </c>
    </row>
    <row r="60" spans="1:6">
      <c r="A60" t="str">
        <f>TEXT(Preenchimento!$D$4,"000000")</f>
        <v>000000</v>
      </c>
      <c r="B60" s="2">
        <f>Preenchimento!$D$8</f>
        <v>0</v>
      </c>
      <c r="C60" s="2">
        <f>Preenchimento!$D$9</f>
        <v>0</v>
      </c>
      <c r="D60" t="s">
        <v>63</v>
      </c>
      <c r="E60" s="3">
        <f>VLOOKUP(D60,Preenchimento!$A$15:$C$113,3,0)</f>
        <v>0</v>
      </c>
      <c r="F60" s="1">
        <f t="shared" ca="1" si="0"/>
        <v>45096.656887152778</v>
      </c>
    </row>
    <row r="61" spans="1:6">
      <c r="A61" t="str">
        <f>TEXT(Preenchimento!$D$4,"000000")</f>
        <v>000000</v>
      </c>
      <c r="B61" s="2">
        <f>Preenchimento!$D$8</f>
        <v>0</v>
      </c>
      <c r="C61" s="2">
        <f>Preenchimento!$D$9</f>
        <v>0</v>
      </c>
      <c r="D61" t="s">
        <v>37</v>
      </c>
      <c r="E61" s="3">
        <f>VLOOKUP(D61,Preenchimento!$A$15:$C$113,3,0)</f>
        <v>0</v>
      </c>
      <c r="F61" s="1">
        <f t="shared" ca="1" si="0"/>
        <v>45096.656887152778</v>
      </c>
    </row>
    <row r="62" spans="1:6">
      <c r="A62" t="str">
        <f>TEXT(Preenchimento!$D$4,"000000")</f>
        <v>000000</v>
      </c>
      <c r="B62" s="2">
        <f>Preenchimento!$D$8</f>
        <v>0</v>
      </c>
      <c r="C62" s="2">
        <f>Preenchimento!$D$9</f>
        <v>0</v>
      </c>
      <c r="D62" t="s">
        <v>39</v>
      </c>
      <c r="E62" s="3">
        <f>VLOOKUP(D62,Preenchimento!$A$15:$C$113,3,0)</f>
        <v>0</v>
      </c>
      <c r="F62" s="1">
        <f t="shared" ca="1" si="0"/>
        <v>45096.656887152778</v>
      </c>
    </row>
    <row r="63" spans="1:6">
      <c r="A63" t="str">
        <f>TEXT(Preenchimento!$D$4,"000000")</f>
        <v>000000</v>
      </c>
      <c r="B63" s="2">
        <f>Preenchimento!$D$8</f>
        <v>0</v>
      </c>
      <c r="C63" s="2">
        <f>Preenchimento!$D$9</f>
        <v>0</v>
      </c>
      <c r="D63" t="s">
        <v>40</v>
      </c>
      <c r="E63" s="3">
        <f>VLOOKUP(D63,Preenchimento!$A$15:$C$113,3,0)</f>
        <v>0</v>
      </c>
      <c r="F63" s="1">
        <f t="shared" ca="1" si="0"/>
        <v>45096.656887152778</v>
      </c>
    </row>
    <row r="64" spans="1:6">
      <c r="A64" t="str">
        <f>TEXT(Preenchimento!$D$4,"000000")</f>
        <v>000000</v>
      </c>
      <c r="B64" s="2">
        <f>Preenchimento!$D$8</f>
        <v>0</v>
      </c>
      <c r="C64" s="2">
        <f>Preenchimento!$D$9</f>
        <v>0</v>
      </c>
      <c r="D64" t="s">
        <v>62</v>
      </c>
      <c r="E64" s="3">
        <f>VLOOKUP(D64,Preenchimento!$A$15:$C$113,3,0)</f>
        <v>0</v>
      </c>
      <c r="F64" s="1">
        <f t="shared" ca="1" si="0"/>
        <v>45096.656887152778</v>
      </c>
    </row>
    <row r="65" spans="1:6">
      <c r="A65" t="str">
        <f>TEXT(Preenchimento!$D$4,"000000")</f>
        <v>000000</v>
      </c>
      <c r="B65" s="2">
        <f>Preenchimento!$D$8</f>
        <v>0</v>
      </c>
      <c r="C65" s="2">
        <f>Preenchimento!$D$9</f>
        <v>0</v>
      </c>
      <c r="D65" t="s">
        <v>22</v>
      </c>
      <c r="E65" s="3">
        <f>VLOOKUP(D65,Preenchimento!$A$15:$C$113,3,0)</f>
        <v>0</v>
      </c>
      <c r="F65" s="1">
        <f t="shared" ca="1" si="0"/>
        <v>45096.656887152778</v>
      </c>
    </row>
    <row r="66" spans="1:6">
      <c r="A66" t="str">
        <f>TEXT(Preenchimento!$D$4,"000000")</f>
        <v>000000</v>
      </c>
      <c r="B66" s="2">
        <f>Preenchimento!$D$8</f>
        <v>0</v>
      </c>
      <c r="C66" s="2">
        <f>Preenchimento!$D$9</f>
        <v>0</v>
      </c>
      <c r="D66" t="s">
        <v>23</v>
      </c>
      <c r="E66" s="3">
        <f>VLOOKUP(D66,Preenchimento!$A$15:$C$113,3,0)</f>
        <v>0</v>
      </c>
      <c r="F66" s="1">
        <f t="shared" ca="1" si="0"/>
        <v>45096.656887152778</v>
      </c>
    </row>
    <row r="67" spans="1:6">
      <c r="A67" t="str">
        <f>TEXT(Preenchimento!$D$4,"000000")</f>
        <v>000000</v>
      </c>
      <c r="B67" s="2">
        <f>Preenchimento!$D$8</f>
        <v>0</v>
      </c>
      <c r="C67" s="2">
        <f>Preenchimento!$D$9</f>
        <v>0</v>
      </c>
      <c r="D67" t="s">
        <v>24</v>
      </c>
      <c r="E67" s="3">
        <f>VLOOKUP(D67,Preenchimento!$A$15:$C$113,3,0)</f>
        <v>0</v>
      </c>
      <c r="F67" s="1">
        <f t="shared" ref="F67:F86" ca="1" si="1">NOW()</f>
        <v>45096.656887152778</v>
      </c>
    </row>
    <row r="68" spans="1:6">
      <c r="A68" t="str">
        <f>TEXT(Preenchimento!$D$4,"000000")</f>
        <v>000000</v>
      </c>
      <c r="B68" s="2">
        <f>Preenchimento!$D$8</f>
        <v>0</v>
      </c>
      <c r="C68" s="2">
        <f>Preenchimento!$D$9</f>
        <v>0</v>
      </c>
      <c r="D68" t="s">
        <v>25</v>
      </c>
      <c r="E68" s="3">
        <f>VLOOKUP(D68,Preenchimento!$A$15:$C$113,3,0)</f>
        <v>0</v>
      </c>
      <c r="F68" s="1">
        <f t="shared" ca="1" si="1"/>
        <v>45096.656887152778</v>
      </c>
    </row>
    <row r="69" spans="1:6">
      <c r="A69" t="str">
        <f>TEXT(Preenchimento!$D$4,"000000")</f>
        <v>000000</v>
      </c>
      <c r="B69" s="2">
        <f>Preenchimento!$D$8</f>
        <v>0</v>
      </c>
      <c r="C69" s="2">
        <f>Preenchimento!$D$9</f>
        <v>0</v>
      </c>
      <c r="D69" t="s">
        <v>57</v>
      </c>
      <c r="E69" s="3">
        <f>VLOOKUP(D69,Preenchimento!$A$15:$C$113,3,0)</f>
        <v>0</v>
      </c>
      <c r="F69" s="1">
        <f t="shared" ca="1" si="1"/>
        <v>45096.656887152778</v>
      </c>
    </row>
    <row r="70" spans="1:6">
      <c r="A70" t="str">
        <f>TEXT(Preenchimento!$D$4,"000000")</f>
        <v>000000</v>
      </c>
      <c r="B70" s="2">
        <f>Preenchimento!$D$8</f>
        <v>0</v>
      </c>
      <c r="C70" s="2">
        <f>Preenchimento!$D$9</f>
        <v>0</v>
      </c>
      <c r="D70" t="s">
        <v>58</v>
      </c>
      <c r="E70" s="3">
        <f>VLOOKUP(D70,Preenchimento!$A$15:$C$113,3,0)</f>
        <v>0</v>
      </c>
      <c r="F70" s="1">
        <f t="shared" ca="1" si="1"/>
        <v>45096.656887152778</v>
      </c>
    </row>
    <row r="71" spans="1:6">
      <c r="A71" t="str">
        <f>TEXT(Preenchimento!$D$4,"000000")</f>
        <v>000000</v>
      </c>
      <c r="B71" s="2">
        <f>Preenchimento!$D$8</f>
        <v>0</v>
      </c>
      <c r="C71" s="2">
        <f>Preenchimento!$D$9</f>
        <v>0</v>
      </c>
      <c r="D71" t="s">
        <v>26</v>
      </c>
      <c r="E71" s="3">
        <f>VLOOKUP(D71,Preenchimento!$A$15:$C$113,3,0)</f>
        <v>0</v>
      </c>
      <c r="F71" s="1">
        <f t="shared" ca="1" si="1"/>
        <v>45096.656887152778</v>
      </c>
    </row>
    <row r="72" spans="1:6">
      <c r="A72" t="str">
        <f>TEXT(Preenchimento!$D$4,"000000")</f>
        <v>000000</v>
      </c>
      <c r="B72" s="2">
        <f>Preenchimento!$D$8</f>
        <v>0</v>
      </c>
      <c r="C72" s="2">
        <f>Preenchimento!$D$9</f>
        <v>0</v>
      </c>
      <c r="D72" t="s">
        <v>33</v>
      </c>
      <c r="E72" s="3">
        <f>VLOOKUP(D72,Preenchimento!$A$15:$C$113,3,0)</f>
        <v>0</v>
      </c>
      <c r="F72" s="1">
        <f t="shared" ca="1" si="1"/>
        <v>45096.656887152778</v>
      </c>
    </row>
    <row r="73" spans="1:6">
      <c r="A73" t="str">
        <f>TEXT(Preenchimento!$D$4,"000000")</f>
        <v>000000</v>
      </c>
      <c r="B73" s="2">
        <f>Preenchimento!$D$8</f>
        <v>0</v>
      </c>
      <c r="C73" s="2">
        <f>Preenchimento!$D$9</f>
        <v>0</v>
      </c>
      <c r="D73" t="s">
        <v>34</v>
      </c>
      <c r="E73" s="3">
        <f>VLOOKUP(D73,Preenchimento!$A$15:$C$113,3,0)</f>
        <v>0</v>
      </c>
      <c r="F73" s="1">
        <f t="shared" ca="1" si="1"/>
        <v>45096.656887152778</v>
      </c>
    </row>
    <row r="74" spans="1:6">
      <c r="A74" t="str">
        <f>TEXT(Preenchimento!$D$4,"000000")</f>
        <v>000000</v>
      </c>
      <c r="B74" s="2">
        <f>Preenchimento!$D$8</f>
        <v>0</v>
      </c>
      <c r="C74" s="2">
        <f>Preenchimento!$D$9</f>
        <v>0</v>
      </c>
      <c r="D74" t="s">
        <v>59</v>
      </c>
      <c r="E74" s="3">
        <f>VLOOKUP(D74,Preenchimento!$A$15:$C$113,3,0)</f>
        <v>0</v>
      </c>
      <c r="F74" s="1">
        <f t="shared" ca="1" si="1"/>
        <v>45096.656887152778</v>
      </c>
    </row>
    <row r="75" spans="1:6">
      <c r="A75" t="str">
        <f>TEXT(Preenchimento!$D$4,"000000")</f>
        <v>000000</v>
      </c>
      <c r="B75" s="2">
        <f>Preenchimento!$D$8</f>
        <v>0</v>
      </c>
      <c r="C75" s="2">
        <f>Preenchimento!$D$9</f>
        <v>0</v>
      </c>
      <c r="D75" t="s">
        <v>60</v>
      </c>
      <c r="E75" s="3">
        <f>VLOOKUP(D75,Preenchimento!$A$15:$C$113,3,0)</f>
        <v>0</v>
      </c>
      <c r="F75" s="1">
        <f t="shared" ca="1" si="1"/>
        <v>45096.656887152778</v>
      </c>
    </row>
    <row r="76" spans="1:6">
      <c r="A76" t="str">
        <f>TEXT(Preenchimento!$D$4,"000000")</f>
        <v>000000</v>
      </c>
      <c r="B76" s="2">
        <f>Preenchimento!$D$8</f>
        <v>0</v>
      </c>
      <c r="C76" s="2">
        <f>Preenchimento!$D$9</f>
        <v>0</v>
      </c>
      <c r="D76" t="s">
        <v>61</v>
      </c>
      <c r="E76" s="3">
        <f>VLOOKUP(D76,Preenchimento!$A$15:$C$113,3,0)</f>
        <v>0</v>
      </c>
      <c r="F76" s="1">
        <f t="shared" ca="1" si="1"/>
        <v>45096.656887152778</v>
      </c>
    </row>
    <row r="77" spans="1:6">
      <c r="A77" t="str">
        <f>TEXT(Preenchimento!$D$4,"000000")</f>
        <v>000000</v>
      </c>
      <c r="B77" s="2">
        <f>Preenchimento!$D$8</f>
        <v>0</v>
      </c>
      <c r="C77" s="2">
        <f>Preenchimento!$D$9</f>
        <v>0</v>
      </c>
      <c r="D77" t="s">
        <v>89</v>
      </c>
      <c r="E77" s="3">
        <f>VLOOKUP(D77,Preenchimento!$A$15:$C$113,3,0)</f>
        <v>0</v>
      </c>
      <c r="F77" s="1">
        <f t="shared" ca="1" si="1"/>
        <v>45096.656887152778</v>
      </c>
    </row>
    <row r="78" spans="1:6">
      <c r="A78" t="str">
        <f>TEXT(Preenchimento!$D$4,"000000")</f>
        <v>000000</v>
      </c>
      <c r="B78" s="2">
        <f>Preenchimento!$D$8</f>
        <v>0</v>
      </c>
      <c r="C78" s="2">
        <f>Preenchimento!$D$9</f>
        <v>0</v>
      </c>
      <c r="D78" t="s">
        <v>98</v>
      </c>
      <c r="E78" s="3">
        <f>VLOOKUP(D78,Preenchimento!$A$15:$C$113,3,0)</f>
        <v>0</v>
      </c>
      <c r="F78" s="1">
        <f t="shared" ca="1" si="1"/>
        <v>45096.656887152778</v>
      </c>
    </row>
    <row r="79" spans="1:6">
      <c r="A79" t="str">
        <f>TEXT(Preenchimento!$D$4,"000000")</f>
        <v>000000</v>
      </c>
      <c r="B79" s="2">
        <f>Preenchimento!$D$8</f>
        <v>0</v>
      </c>
      <c r="C79" s="2">
        <f>Preenchimento!$D$9</f>
        <v>0</v>
      </c>
      <c r="D79" t="s">
        <v>94</v>
      </c>
      <c r="E79" s="3">
        <f>VLOOKUP(D79,Preenchimento!$A$15:$C$113,3,0)</f>
        <v>0</v>
      </c>
      <c r="F79" s="1">
        <f t="shared" ca="1" si="1"/>
        <v>45096.656887152778</v>
      </c>
    </row>
    <row r="80" spans="1:6">
      <c r="A80" t="str">
        <f>TEXT(Preenchimento!$D$4,"000000")</f>
        <v>000000</v>
      </c>
      <c r="B80" s="2">
        <f>Preenchimento!$D$8</f>
        <v>0</v>
      </c>
      <c r="C80" s="2">
        <f>Preenchimento!$D$9</f>
        <v>0</v>
      </c>
      <c r="D80" t="s">
        <v>95</v>
      </c>
      <c r="E80" s="3">
        <f>VLOOKUP(D80,Preenchimento!$A$15:$C$113,3,0)</f>
        <v>0</v>
      </c>
      <c r="F80" s="1">
        <f t="shared" ca="1" si="1"/>
        <v>45096.656887152778</v>
      </c>
    </row>
    <row r="81" spans="1:6">
      <c r="A81" t="str">
        <f>TEXT(Preenchimento!$D$4,"000000")</f>
        <v>000000</v>
      </c>
      <c r="B81" s="2">
        <f>Preenchimento!$D$8</f>
        <v>0</v>
      </c>
      <c r="C81" s="2">
        <f>Preenchimento!$D$9</f>
        <v>0</v>
      </c>
      <c r="D81" t="s">
        <v>96</v>
      </c>
      <c r="E81" s="3">
        <f>VLOOKUP(D81,Preenchimento!$A$15:$C$113,3,0)</f>
        <v>0</v>
      </c>
      <c r="F81" s="1">
        <f t="shared" ca="1" si="1"/>
        <v>45096.656887152778</v>
      </c>
    </row>
    <row r="82" spans="1:6">
      <c r="A82" t="str">
        <f>TEXT(Preenchimento!$D$4,"000000")</f>
        <v>000000</v>
      </c>
      <c r="B82" s="2">
        <f>Preenchimento!$D$8</f>
        <v>0</v>
      </c>
      <c r="C82" s="2">
        <f>Preenchimento!$D$9</f>
        <v>0</v>
      </c>
      <c r="D82" t="s">
        <v>97</v>
      </c>
      <c r="E82" s="3">
        <f>VLOOKUP(D82,Preenchimento!$A$15:$C$113,3,0)</f>
        <v>0</v>
      </c>
      <c r="F82" s="1">
        <f t="shared" ca="1" si="1"/>
        <v>45096.656887152778</v>
      </c>
    </row>
    <row r="83" spans="1:6">
      <c r="A83" t="str">
        <f>TEXT(Preenchimento!$D$4,"000000")</f>
        <v>000000</v>
      </c>
      <c r="B83" s="2">
        <f>Preenchimento!$D$8</f>
        <v>0</v>
      </c>
      <c r="C83" s="2">
        <f>Preenchimento!$D$9</f>
        <v>0</v>
      </c>
      <c r="D83" t="s">
        <v>90</v>
      </c>
      <c r="E83" s="3">
        <f>VLOOKUP(D83,Preenchimento!$A$15:$C$113,3,0)</f>
        <v>0</v>
      </c>
      <c r="F83" s="1">
        <f t="shared" ca="1" si="1"/>
        <v>45096.656887152778</v>
      </c>
    </row>
    <row r="84" spans="1:6">
      <c r="A84" t="str">
        <f>TEXT(Preenchimento!$D$4,"000000")</f>
        <v>000000</v>
      </c>
      <c r="B84" s="2">
        <f>Preenchimento!$D$8</f>
        <v>0</v>
      </c>
      <c r="C84" s="2">
        <f>Preenchimento!$D$9</f>
        <v>0</v>
      </c>
      <c r="D84" t="s">
        <v>91</v>
      </c>
      <c r="E84" s="3">
        <f>VLOOKUP(D84,Preenchimento!$A$15:$C$113,3,0)</f>
        <v>0</v>
      </c>
      <c r="F84" s="1">
        <f t="shared" ca="1" si="1"/>
        <v>45096.656887152778</v>
      </c>
    </row>
    <row r="85" spans="1:6">
      <c r="A85" t="str">
        <f>TEXT(Preenchimento!$D$4,"000000")</f>
        <v>000000</v>
      </c>
      <c r="B85" s="2">
        <f>Preenchimento!$D$8</f>
        <v>0</v>
      </c>
      <c r="C85" s="2">
        <f>Preenchimento!$D$9</f>
        <v>0</v>
      </c>
      <c r="D85" t="s">
        <v>92</v>
      </c>
      <c r="E85" s="3">
        <f>VLOOKUP(D85,Preenchimento!$A$15:$C$113,3,0)</f>
        <v>0</v>
      </c>
      <c r="F85" s="1">
        <f t="shared" ca="1" si="1"/>
        <v>45096.656887152778</v>
      </c>
    </row>
    <row r="86" spans="1:6">
      <c r="A86" t="str">
        <f>TEXT(Preenchimento!$D$4,"000000")</f>
        <v>000000</v>
      </c>
      <c r="B86" s="2">
        <f>Preenchimento!$D$8</f>
        <v>0</v>
      </c>
      <c r="C86" s="2">
        <f>Preenchimento!$D$9</f>
        <v>0</v>
      </c>
      <c r="D86" t="s">
        <v>93</v>
      </c>
      <c r="E86" s="3">
        <f>VLOOKUP(D86,Preenchimento!$A$15:$C$113,3,0)</f>
        <v>0</v>
      </c>
      <c r="F86" s="1">
        <f t="shared" ca="1" si="1"/>
        <v>45096.656887152778</v>
      </c>
    </row>
  </sheetData>
  <sheetProtection algorithmName="SHA-512" hashValue="oLhqhtP1gP/uLPBuv6kjC2g4W/O4yAMtQU7Sws/ncvTsUZoV35YUo8ICHHYTunJLLZZwKzPq6Lf9sYhub5g9Ow==" saltValue="96p1ypzhlsTE0D90WvMUdQ==" spinCount="100000" sheet="1" objects="1" scenarios="1"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48985D55C48B45B022A00DFB6B6C04" ma:contentTypeVersion="1" ma:contentTypeDescription="Create a new document." ma:contentTypeScope="" ma:versionID="172fc5a1b044a9e464ec6e264d5d57a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72ad5594d48d0464f2d82007b31efa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Gestores de Patrimônio - Formulário de Preenchimento</RoutingRuleDescription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3A90DFE-F7E7-4B07-987B-B63B20E666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749130-05E4-414D-99AB-BEC923608F4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95F07F2-94A4-474F-A2B1-5552C97892A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4339EF3-9908-4903-8080-76C1C30FBBD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Preenchimento</vt:lpstr>
      <vt:lpstr>Quadro Consultivo</vt:lpstr>
      <vt:lpstr>Contas</vt:lpstr>
      <vt:lpstr>'Quadro Consultivo'!Area_de_impressao</vt:lpstr>
      <vt:lpstr>ÁREA_DE_VERIFICAÇÃO_DOS_DADOS</vt:lpstr>
      <vt:lpstr>INSTITUICOES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Gestores de Patrimônio - Formulário de Preenchimento</dc:title>
  <dc:creator/>
  <cp:lastModifiedBy/>
  <dcterms:created xsi:type="dcterms:W3CDTF">2006-09-25T12:47:36Z</dcterms:created>
  <dcterms:modified xsi:type="dcterms:W3CDTF">2023-06-19T18:46:00Z</dcterms:modified>
</cp:coreProperties>
</file>